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ave123/Library/Mobile Documents/com~apple~CloudDocs/PAGINA FD/Presupuesto/Ejecucion del Presupuesto 2022/Diciembre/"/>
    </mc:Choice>
  </mc:AlternateContent>
  <xr:revisionPtr revIDLastSave="0" documentId="13_ncr:1_{CE7EE302-C74A-DE44-8378-A8874B6F00F7}" xr6:coauthVersionLast="47" xr6:coauthVersionMax="47" xr10:uidLastSave="{00000000-0000-0000-0000-000000000000}"/>
  <bookViews>
    <workbookView xWindow="0" yWindow="500" windowWidth="21760" windowHeight="13740" xr2:uid="{00000000-000D-0000-FFFF-FFFF00000000}"/>
  </bookViews>
  <sheets>
    <sheet name="P2 Presupuesto Aprobado-Ejec " sheetId="1" r:id="rId1"/>
  </sheets>
  <externalReferences>
    <externalReference r:id="rId2"/>
    <externalReference r:id="rId3"/>
  </externalReferences>
  <definedNames>
    <definedName name="_0000___N_A">'[1]Gastos  '!#REF!</definedName>
    <definedName name="_xlnm.Print_Area" localSheetId="0">'P2 Presupuesto Aprobado-Ejec '!$A$1:$Z$100</definedName>
    <definedName name="MONTO">#REF!</definedName>
    <definedName name="_xlnm.Print_Titles" localSheetId="0">'P2 Presupuesto Aprobado-Ejec '!$8:$9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7" i="1" l="1"/>
  <c r="C53" i="1"/>
  <c r="C46" i="1"/>
  <c r="Z13" i="1"/>
  <c r="Z14" i="1"/>
  <c r="Z15" i="1"/>
  <c r="Z16" i="1"/>
  <c r="Z18" i="1"/>
  <c r="Z19" i="1"/>
  <c r="Z20" i="1"/>
  <c r="Z21" i="1"/>
  <c r="Z22" i="1"/>
  <c r="Z23" i="1"/>
  <c r="Z24" i="1"/>
  <c r="Z25" i="1"/>
  <c r="Z26" i="1"/>
  <c r="Z28" i="1"/>
  <c r="Z29" i="1"/>
  <c r="Z30" i="1"/>
  <c r="Z31" i="1"/>
  <c r="Z32" i="1"/>
  <c r="Z33" i="1"/>
  <c r="Z34" i="1"/>
  <c r="Z35" i="1"/>
  <c r="Z36" i="1"/>
  <c r="Z38" i="1"/>
  <c r="Z39" i="1"/>
  <c r="Z40" i="1"/>
  <c r="Z41" i="1"/>
  <c r="Z42" i="1"/>
  <c r="Z43" i="1"/>
  <c r="Z44" i="1"/>
  <c r="Z45" i="1"/>
  <c r="Z47" i="1"/>
  <c r="Z48" i="1"/>
  <c r="Z49" i="1"/>
  <c r="Z50" i="1"/>
  <c r="Z51" i="1"/>
  <c r="Z52" i="1"/>
  <c r="Z54" i="1"/>
  <c r="Z55" i="1"/>
  <c r="Z56" i="1"/>
  <c r="Z57" i="1"/>
  <c r="Z58" i="1"/>
  <c r="Z59" i="1"/>
  <c r="Z60" i="1"/>
  <c r="Z61" i="1"/>
  <c r="Z62" i="1"/>
  <c r="Z64" i="1"/>
  <c r="Z65" i="1"/>
  <c r="Z66" i="1"/>
  <c r="Z67" i="1"/>
  <c r="Z68" i="1"/>
  <c r="Z69" i="1"/>
  <c r="Z70" i="1"/>
  <c r="Z71" i="1"/>
  <c r="Z72" i="1"/>
  <c r="Z73" i="1"/>
  <c r="Z74" i="1"/>
  <c r="Z75" i="1"/>
  <c r="Z78" i="1"/>
  <c r="Z79" i="1"/>
  <c r="Z81" i="1"/>
  <c r="Z82" i="1"/>
  <c r="Z83" i="1"/>
  <c r="Z84" i="1"/>
  <c r="Z12" i="1"/>
  <c r="Y27" i="1"/>
  <c r="Y85" i="1" s="1"/>
  <c r="Y53" i="1"/>
  <c r="Y37" i="1"/>
  <c r="Y46" i="1"/>
  <c r="Z46" i="1" s="1"/>
  <c r="Y17" i="1"/>
  <c r="Y11" i="1"/>
  <c r="X27" i="1"/>
  <c r="X17" i="1"/>
  <c r="X11" i="1"/>
  <c r="X37" i="1"/>
  <c r="X53" i="1"/>
  <c r="W53" i="1"/>
  <c r="W27" i="1"/>
  <c r="W17" i="1"/>
  <c r="W11" i="1"/>
  <c r="V27" i="1"/>
  <c r="V85" i="1" s="1"/>
  <c r="V87" i="1" s="1"/>
  <c r="V17" i="1"/>
  <c r="V53" i="1"/>
  <c r="V11" i="1"/>
  <c r="U17" i="1"/>
  <c r="U27" i="1"/>
  <c r="T27" i="1"/>
  <c r="U53" i="1"/>
  <c r="U11" i="1"/>
  <c r="T53" i="1"/>
  <c r="T17" i="1"/>
  <c r="S53" i="1"/>
  <c r="T11" i="1"/>
  <c r="S27" i="1"/>
  <c r="S85" i="1" s="1"/>
  <c r="S17" i="1"/>
  <c r="S11" i="1"/>
  <c r="R53" i="1"/>
  <c r="R27" i="1"/>
  <c r="R17" i="1"/>
  <c r="R11" i="1"/>
  <c r="Q27" i="1"/>
  <c r="Q17" i="1"/>
  <c r="Q11" i="1"/>
  <c r="P17" i="1"/>
  <c r="P11" i="1"/>
  <c r="P27" i="1"/>
  <c r="B77" i="1"/>
  <c r="P85" i="1" l="1"/>
  <c r="R85" i="1"/>
  <c r="X85" i="1"/>
  <c r="Q85" i="1"/>
  <c r="Z11" i="1"/>
  <c r="W85" i="1"/>
  <c r="U85" i="1"/>
  <c r="U87" i="1" s="1"/>
  <c r="T85" i="1"/>
  <c r="C27" i="1"/>
  <c r="B53" i="1"/>
  <c r="B27" i="1"/>
  <c r="B17" i="1"/>
  <c r="B11" i="1"/>
  <c r="B85" i="1" l="1"/>
  <c r="E27" i="1"/>
  <c r="E17" i="1"/>
  <c r="D11" i="1"/>
  <c r="D27" i="1"/>
  <c r="E11" i="1"/>
  <c r="D85" i="1" l="1"/>
  <c r="E85" i="1"/>
  <c r="F80" i="1"/>
  <c r="G80" i="1"/>
  <c r="H80" i="1"/>
  <c r="I80" i="1"/>
  <c r="J80" i="1"/>
  <c r="K80" i="1"/>
  <c r="L80" i="1"/>
  <c r="M80" i="1"/>
  <c r="N80" i="1"/>
  <c r="O80" i="1"/>
  <c r="Z80" i="1" l="1"/>
  <c r="N77" i="1"/>
  <c r="N76" i="1" s="1"/>
  <c r="C11" i="1"/>
  <c r="F11" i="1"/>
  <c r="G11" i="1"/>
  <c r="H11" i="1"/>
  <c r="I11" i="1"/>
  <c r="J11" i="1"/>
  <c r="K11" i="1"/>
  <c r="L11" i="1"/>
  <c r="M11" i="1"/>
  <c r="N11" i="1"/>
  <c r="O11" i="1"/>
  <c r="C17" i="1"/>
  <c r="F17" i="1"/>
  <c r="G17" i="1"/>
  <c r="H17" i="1"/>
  <c r="I17" i="1"/>
  <c r="J17" i="1"/>
  <c r="K17" i="1"/>
  <c r="L17" i="1"/>
  <c r="M17" i="1"/>
  <c r="N17" i="1"/>
  <c r="O17" i="1"/>
  <c r="F27" i="1"/>
  <c r="G27" i="1"/>
  <c r="H27" i="1"/>
  <c r="I27" i="1"/>
  <c r="J27" i="1"/>
  <c r="K27" i="1"/>
  <c r="L27" i="1"/>
  <c r="M27" i="1"/>
  <c r="N27" i="1"/>
  <c r="O27" i="1"/>
  <c r="C37" i="1"/>
  <c r="F37" i="1"/>
  <c r="G37" i="1"/>
  <c r="H37" i="1"/>
  <c r="I37" i="1"/>
  <c r="J37" i="1"/>
  <c r="K37" i="1"/>
  <c r="L37" i="1"/>
  <c r="M37" i="1"/>
  <c r="N37" i="1"/>
  <c r="O37" i="1"/>
  <c r="F53" i="1"/>
  <c r="G53" i="1"/>
  <c r="H53" i="1"/>
  <c r="I53" i="1"/>
  <c r="J53" i="1"/>
  <c r="K53" i="1"/>
  <c r="L53" i="1"/>
  <c r="M53" i="1"/>
  <c r="N53" i="1"/>
  <c r="O53" i="1"/>
  <c r="C63" i="1"/>
  <c r="F63" i="1"/>
  <c r="G63" i="1"/>
  <c r="H63" i="1"/>
  <c r="I63" i="1"/>
  <c r="J63" i="1"/>
  <c r="K63" i="1"/>
  <c r="L63" i="1"/>
  <c r="M63" i="1"/>
  <c r="N63" i="1"/>
  <c r="O63" i="1"/>
  <c r="C77" i="1"/>
  <c r="C76" i="1" s="1"/>
  <c r="F77" i="1"/>
  <c r="G77" i="1"/>
  <c r="G76" i="1" s="1"/>
  <c r="H77" i="1"/>
  <c r="H76" i="1" s="1"/>
  <c r="I77" i="1"/>
  <c r="I76" i="1" s="1"/>
  <c r="J77" i="1"/>
  <c r="J76" i="1" s="1"/>
  <c r="K77" i="1"/>
  <c r="K76" i="1" s="1"/>
  <c r="L77" i="1"/>
  <c r="L76" i="1" s="1"/>
  <c r="M77" i="1"/>
  <c r="M76" i="1" s="1"/>
  <c r="O77" i="1"/>
  <c r="O76" i="1" s="1"/>
  <c r="C85" i="1" l="1"/>
  <c r="C90" i="1" s="1"/>
  <c r="Z17" i="1"/>
  <c r="Z85" i="1" s="1"/>
  <c r="Z53" i="1"/>
  <c r="F76" i="1"/>
  <c r="Z76" i="1" s="1"/>
  <c r="Z77" i="1"/>
  <c r="Z37" i="1"/>
  <c r="Z63" i="1"/>
  <c r="Z27" i="1"/>
  <c r="O85" i="1"/>
  <c r="L85" i="1"/>
  <c r="M85" i="1"/>
  <c r="N85" i="1"/>
  <c r="K85" i="1"/>
  <c r="J85" i="1"/>
  <c r="I85" i="1"/>
  <c r="H85" i="1"/>
  <c r="G85" i="1"/>
  <c r="F85" i="1"/>
</calcChain>
</file>

<file path=xl/sharedStrings.xml><?xml version="1.0" encoding="utf-8"?>
<sst xmlns="http://schemas.openxmlformats.org/spreadsheetml/2006/main" count="109" uniqueCount="105">
  <si>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</si>
  <si>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</si>
  <si>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</si>
  <si>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</si>
  <si>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</si>
  <si>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</si>
  <si>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</si>
  <si>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</si>
  <si>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</si>
  <si>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</si>
  <si>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</si>
  <si>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</si>
  <si>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</si>
  <si>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</si>
  <si>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</si>
  <si>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</si>
  <si>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</si>
  <si>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</si>
  <si>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</si>
  <si>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</si>
  <si>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</si>
  <si>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</si>
  <si>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</si>
  <si>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</si>
  <si>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</si>
  <si>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</si>
  <si>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</si>
  <si>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</si>
  <si>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</si>
  <si>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</si>
  <si>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</si>
  <si>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</si>
  <si>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</si>
  <si>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</si>
  <si>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</si>
  <si>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</si>
  <si>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</si>
  <si>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</si>
  <si>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</si>
  <si>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</si>
  <si>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</si>
  <si>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</si>
  <si>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</si>
  <si>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</si>
  <si>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</si>
  <si>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</si>
  <si>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</si>
  <si>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</si>
  <si>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</si>
  <si>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</si>
  <si>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</si>
  <si>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</si>
  <si>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</si>
  <si>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</si>
  <si>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</si>
  <si>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</si>
  <si>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</si>
  <si>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</si>
  <si>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</si>
  <si>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</si>
  <si>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</si>
  <si>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</si>
  <si>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</si>
  <si>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</si>
  <si>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</si>
  <si>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</si>
  <si>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</si>
  <si>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</si>
  <si>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</si>
  <si>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</si>
  <si>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</si>
  <si>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</si>
  <si>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</si>
  <si>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</si>
  <si>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</si>
  <si>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</si>
  <si>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</si>
  <si>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</si>
  <si>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</si>
  <si>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</si>
  <si>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</si>
  <si>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</si>
  <si>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</si>
  <si>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</si>
  <si>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</si>
  <si>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</si>
  <si>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</si>
  <si>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</si>
  <si>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</si>
  <si>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</si>
  <si>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</si>
  <si>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2.8 - ADQUISICIÓN DE ACTIVOS FINANCIEROS CON FINES DE POLÍTICA</t>
  </si>
  <si>
    <t>4.1.1 - INCREMENTO DE ACTIVOS FINANCIEROS CORRIENTES</t>
  </si>
  <si>
    <t>4.1.2 - INCREMENTO DE ACTIVOS FINANCIEROS NO CORRIENTES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</si>
  <si>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</si>
  <si>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</si>
  <si>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</si>
  <si>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FONDO ESPECIAL PARA EL DESARROLLO AGROPECUARIO </t>
  </si>
  <si>
    <t xml:space="preserve">Abril </t>
  </si>
  <si>
    <t xml:space="preserve">Julio </t>
  </si>
  <si>
    <t>Agosto</t>
  </si>
  <si>
    <t>Sepiembre</t>
  </si>
  <si>
    <t>Noiembre</t>
  </si>
  <si>
    <t xml:space="preserve">Diciembre </t>
  </si>
  <si>
    <t>ENERO-DICIEMBRE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</si>
</sst>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Alignment="1">
      <alignment horizontal="center" vertical="top" wrapText="1" readingOrder="1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164" fontId="5" fillId="3" borderId="6" xfId="1" applyFont="1" applyFill="1" applyBorder="1" applyAlignment="1">
      <alignment horizontal="center"/>
    </xf>
    <xf numFmtId="164" fontId="5" fillId="3" borderId="5" xfId="1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165" fontId="6" fillId="0" borderId="3" xfId="0" applyNumberFormat="1" applyFont="1" applyBorder="1"/>
    <xf numFmtId="164" fontId="6" fillId="0" borderId="3" xfId="1" applyFont="1" applyBorder="1"/>
    <xf numFmtId="0" fontId="6" fillId="0" borderId="0" xfId="0" applyFont="1" applyAlignment="1">
      <alignment horizontal="left" indent="1"/>
    </xf>
    <xf numFmtId="164" fontId="6" fillId="0" borderId="0" xfId="1" applyFont="1"/>
    <xf numFmtId="0" fontId="7" fillId="0" borderId="0" xfId="0" applyFont="1" applyAlignment="1">
      <alignment horizontal="left" indent="2"/>
    </xf>
    <xf numFmtId="164" fontId="7" fillId="0" borderId="0" xfId="1" applyFont="1"/>
    <xf numFmtId="164" fontId="0" fillId="0" borderId="0" xfId="1" applyFont="1"/>
    <xf numFmtId="164" fontId="0" fillId="0" borderId="0" xfId="0" applyNumberFormat="1"/>
    <xf numFmtId="0" fontId="5" fillId="2" borderId="2" xfId="0" applyFont="1" applyFill="1" applyBorder="1" applyAlignment="1">
      <alignment vertical="center"/>
    </xf>
    <xf numFmtId="164" fontId="5" fillId="2" borderId="2" xfId="1" applyFont="1" applyFill="1" applyBorder="1"/>
    <xf numFmtId="0" fontId="2" fillId="0" borderId="0" xfId="0" applyFont="1"/>
    <xf numFmtId="0" fontId="0" fillId="0" borderId="0" xfId="0" applyAlignment="1">
      <alignment wrapText="1"/>
    </xf>
    <xf numFmtId="164" fontId="0" fillId="0" borderId="0" xfId="1" applyFont="1" applyBorder="1"/>
    <xf numFmtId="164" fontId="4" fillId="0" borderId="0" xfId="1" applyFont="1" applyAlignment="1">
      <alignment horizontal="center" vertical="top" wrapText="1" readingOrder="1"/>
    </xf>
    <xf numFmtId="164" fontId="8" fillId="4" borderId="0" xfId="1" applyFont="1" applyFill="1" applyBorder="1" applyAlignment="1">
      <alignment horizontal="center"/>
    </xf>
    <xf numFmtId="166" fontId="4" fillId="0" borderId="0" xfId="1" applyNumberFormat="1" applyFont="1" applyAlignment="1">
      <alignment horizontal="center" vertical="top" wrapText="1" readingOrder="1"/>
    </xf>
    <xf numFmtId="166" fontId="6" fillId="0" borderId="3" xfId="1" applyNumberFormat="1" applyFont="1" applyBorder="1"/>
    <xf numFmtId="166" fontId="6" fillId="0" borderId="0" xfId="1" applyNumberFormat="1" applyFont="1"/>
    <xf numFmtId="166" fontId="7" fillId="0" borderId="0" xfId="1" applyNumberFormat="1" applyFont="1"/>
    <xf numFmtId="166" fontId="7" fillId="0" borderId="0" xfId="1" applyNumberFormat="1" applyFont="1" applyFill="1"/>
    <xf numFmtId="166" fontId="5" fillId="2" borderId="2" xfId="1" applyNumberFormat="1" applyFont="1" applyFill="1" applyBorder="1"/>
    <xf numFmtId="166" fontId="0" fillId="0" borderId="0" xfId="1" applyNumberFormat="1" applyFont="1"/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164" fontId="7" fillId="0" borderId="4" xfId="1" applyFont="1" applyBorder="1"/>
    <xf numFmtId="164" fontId="7" fillId="0" borderId="0" xfId="1" applyFont="1" applyFill="1"/>
    <xf numFmtId="164" fontId="7" fillId="0" borderId="0" xfId="1" applyFont="1" applyBorder="1"/>
    <xf numFmtId="164" fontId="6" fillId="0" borderId="0" xfId="1" applyFont="1" applyBorder="1"/>
    <xf numFmtId="0" fontId="7" fillId="0" borderId="0" xfId="0" applyFont="1" applyAlignment="1">
      <alignment horizontal="left" wrapText="1" indent="2"/>
    </xf>
    <xf numFmtId="0" fontId="3" fillId="0" borderId="0" xfId="0" applyFont="1" applyAlignment="1">
      <alignment horizontal="center" vertical="top" wrapText="1" readingOrder="1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5" fillId="2" borderId="5" xfId="0" applyFont="1" applyFill="1" applyBorder="1" applyAlignment="1">
      <alignment horizontal="left" vertical="center"/>
    </xf>
    <xf numFmtId="166" fontId="5" fillId="2" borderId="5" xfId="1" applyNumberFormat="1" applyFont="1" applyFill="1" applyBorder="1" applyAlignment="1">
      <alignment horizontal="center" vertical="center" wrapText="1"/>
    </xf>
    <xf numFmtId="166" fontId="5" fillId="2" borderId="7" xfId="1" applyNumberFormat="1" applyFont="1" applyFill="1" applyBorder="1" applyAlignment="1">
      <alignment horizontal="center" vertical="center" wrapText="1"/>
    </xf>
    <xf numFmtId="164" fontId="5" fillId="2" borderId="5" xfId="1" applyFont="1" applyFill="1" applyBorder="1" applyAlignment="1">
      <alignment horizontal="center" vertical="center" wrapText="1"/>
    </xf>
    <xf numFmtId="164" fontId="5" fillId="2" borderId="7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92</xdr:row>
      <xdr:rowOff>0</xdr:rowOff>
    </xdr:from>
    <xdr:to>
      <xdr:col>0</xdr:col>
      <xdr:colOff>3837517</xdr:colOff>
      <xdr:row>98</xdr:row>
      <xdr:rowOff>52917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028825" y="18669000"/>
          <a:ext cx="256117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Diana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5753100</xdr:colOff>
      <xdr:row>92</xdr:row>
      <xdr:rowOff>9525</xdr:rowOff>
    </xdr:from>
    <xdr:to>
      <xdr:col>2</xdr:col>
      <xdr:colOff>85725</xdr:colOff>
      <xdr:row>98</xdr:row>
      <xdr:rowOff>62442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753100" y="24984075"/>
          <a:ext cx="3048000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Lucila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Alt. Ovalles </a:t>
          </a:r>
          <a:endParaRPr lang="es-ES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1228725</xdr:colOff>
      <xdr:row>91</xdr:row>
      <xdr:rowOff>85725</xdr:rowOff>
    </xdr:from>
    <xdr:to>
      <xdr:col>25</xdr:col>
      <xdr:colOff>1046692</xdr:colOff>
      <xdr:row>98</xdr:row>
      <xdr:rowOff>85725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944100" y="26412825"/>
          <a:ext cx="3370792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  Hecmilio Galván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de la Cruz</a:t>
          </a:r>
          <a:endParaRPr lang="es-ES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307015</xdr:colOff>
      <xdr:row>1</xdr:row>
      <xdr:rowOff>47625</xdr:rowOff>
    </xdr:from>
    <xdr:to>
      <xdr:col>0</xdr:col>
      <xdr:colOff>3650504</xdr:colOff>
      <xdr:row>6</xdr:row>
      <xdr:rowOff>68060</xdr:rowOff>
    </xdr:to>
    <xdr:pic>
      <xdr:nvPicPr>
        <xdr:cNvPr id="8" name="7 Imagen" descr="aniversario-feda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7015" y="238125"/>
          <a:ext cx="3343489" cy="14253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1/Ejecuciones/7.%20Julio/1.%20EJECUCION%20PRESUPUESTARIA%20JULI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NTEPROYECTO%20PRESUPUESTO%202023%202%20(Autoguard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PLIADO"/>
      <sheetName val="CON TECHO"/>
      <sheetName val="Hoja1"/>
      <sheetName val="TECHO DEFINITIVO"/>
      <sheetName val="Hoja3"/>
      <sheetName val="Hoja2"/>
    </sheetNames>
    <sheetDataSet>
      <sheetData sheetId="0"/>
      <sheetData sheetId="1"/>
      <sheetData sheetId="2"/>
      <sheetData sheetId="3">
        <row r="68">
          <cell r="C68" t="str">
            <v xml:space="preserve">EQUIPOS DE GENERACION ELECTRICA Y AFINES 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A93"/>
  <sheetViews>
    <sheetView showGridLines="0" tabSelected="1" zoomScale="80" zoomScaleNormal="80" workbookViewId="0">
      <pane ySplit="9" topLeftCell="A10" activePane="bottomLeft" state="frozen"/>
      <selection pane="bottomLeft" activeCell="A3" sqref="A3:Z3"/>
    </sheetView>
  </sheetViews>
  <sheetFormatPr baseColWidth="10" defaultColWidth="11.5" defaultRowHeight="15" x14ac:dyDescent="0.2"/>
  <cols>
    <col min="1" max="1" width="85.5" customWidth="1"/>
    <col min="2" max="2" width="28.33203125" style="28" customWidth="1"/>
    <col min="3" max="3" width="30" customWidth="1"/>
    <col min="4" max="4" width="23.33203125" style="13" bestFit="1" customWidth="1"/>
    <col min="5" max="5" width="21" customWidth="1"/>
    <col min="6" max="6" width="23.33203125" hidden="1" customWidth="1"/>
    <col min="7" max="7" width="21" hidden="1" customWidth="1"/>
    <col min="8" max="8" width="23.33203125" hidden="1" customWidth="1"/>
    <col min="9" max="9" width="21" hidden="1" customWidth="1"/>
    <col min="10" max="10" width="21" style="13" hidden="1" customWidth="1"/>
    <col min="11" max="13" width="21" hidden="1" customWidth="1"/>
    <col min="14" max="15" width="23.33203125" hidden="1" customWidth="1"/>
    <col min="16" max="25" width="21" customWidth="1"/>
    <col min="26" max="26" width="24.6640625" style="13" bestFit="1" customWidth="1"/>
    <col min="27" max="27" width="13.1640625" bestFit="1" customWidth="1"/>
  </cols>
  <sheetData>
    <row r="2" spans="1:26" ht="28.5" customHeight="1" x14ac:dyDescent="0.2">
      <c r="A2" s="42" t="s">
        <v>97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21" customHeight="1" x14ac:dyDescent="0.2">
      <c r="A3" s="44" t="s">
        <v>104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ht="24" x14ac:dyDescent="0.2">
      <c r="A4" s="44" t="s">
        <v>90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24" x14ac:dyDescent="0.2">
      <c r="A5" s="37" t="s">
        <v>89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7" spans="1:26" ht="15.75" customHeight="1" x14ac:dyDescent="0.2">
      <c r="A7" s="1"/>
      <c r="B7" s="22"/>
      <c r="C7" s="1"/>
      <c r="D7" s="20"/>
      <c r="E7" s="1"/>
      <c r="F7" s="1"/>
      <c r="G7" s="1"/>
      <c r="H7" s="2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 x14ac:dyDescent="0.2">
      <c r="A8" s="45" t="s">
        <v>88</v>
      </c>
      <c r="B8" s="46" t="s">
        <v>87</v>
      </c>
      <c r="C8" s="48" t="s">
        <v>86</v>
      </c>
      <c r="D8" s="38" t="s">
        <v>85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40"/>
      <c r="Q8" s="40"/>
      <c r="R8" s="40"/>
      <c r="S8" s="40"/>
      <c r="T8" s="40"/>
      <c r="U8" s="40"/>
      <c r="V8" s="40"/>
      <c r="W8" s="40"/>
      <c r="X8" s="40"/>
      <c r="Y8" s="40"/>
      <c r="Z8" s="41"/>
    </row>
    <row r="9" spans="1:26" ht="19" x14ac:dyDescent="0.25">
      <c r="A9" s="45"/>
      <c r="B9" s="47"/>
      <c r="C9" s="49"/>
      <c r="D9" s="5" t="s">
        <v>84</v>
      </c>
      <c r="E9" s="2" t="s">
        <v>83</v>
      </c>
      <c r="F9" s="2" t="s">
        <v>82</v>
      </c>
      <c r="G9" s="2" t="s">
        <v>81</v>
      </c>
      <c r="H9" s="3" t="s">
        <v>80</v>
      </c>
      <c r="I9" s="2" t="s">
        <v>79</v>
      </c>
      <c r="J9" s="4" t="s">
        <v>78</v>
      </c>
      <c r="K9" s="2" t="s">
        <v>77</v>
      </c>
      <c r="L9" s="2" t="s">
        <v>76</v>
      </c>
      <c r="M9" s="2" t="s">
        <v>75</v>
      </c>
      <c r="N9" s="2" t="s">
        <v>74</v>
      </c>
      <c r="O9" s="3" t="s">
        <v>73</v>
      </c>
      <c r="P9" s="2" t="s">
        <v>82</v>
      </c>
      <c r="Q9" s="2" t="s">
        <v>98</v>
      </c>
      <c r="R9" s="2" t="s">
        <v>80</v>
      </c>
      <c r="S9" s="2" t="s">
        <v>79</v>
      </c>
      <c r="T9" s="2" t="s">
        <v>99</v>
      </c>
      <c r="U9" s="2" t="s">
        <v>100</v>
      </c>
      <c r="V9" s="2" t="s">
        <v>101</v>
      </c>
      <c r="W9" s="2" t="s">
        <v>75</v>
      </c>
      <c r="X9" s="2" t="s">
        <v>102</v>
      </c>
      <c r="Y9" s="2" t="s">
        <v>103</v>
      </c>
      <c r="Z9" s="5" t="s">
        <v>72</v>
      </c>
    </row>
    <row r="10" spans="1:26" ht="18.75" customHeight="1" x14ac:dyDescent="0.2">
      <c r="A10" s="6" t="s">
        <v>71</v>
      </c>
      <c r="B10" s="23"/>
      <c r="C10" s="7"/>
      <c r="D10" s="8"/>
      <c r="E10" s="7"/>
      <c r="F10" s="7"/>
      <c r="G10" s="7"/>
      <c r="H10" s="7"/>
      <c r="I10" s="7"/>
      <c r="J10" s="8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8"/>
    </row>
    <row r="11" spans="1:26" ht="18.75" customHeight="1" x14ac:dyDescent="0.2">
      <c r="A11" s="9" t="s">
        <v>70</v>
      </c>
      <c r="B11" s="10">
        <f>B12+B13+B15</f>
        <v>207600000</v>
      </c>
      <c r="C11" s="10">
        <f t="shared" ref="C11:O11" si="0">SUM(C12:C16)</f>
        <v>402984816</v>
      </c>
      <c r="D11" s="10">
        <f>D12+D13+D16</f>
        <v>13708913.710000001</v>
      </c>
      <c r="E11" s="10">
        <f>E12+E13+E16</f>
        <v>13257117.27</v>
      </c>
      <c r="F11" s="24">
        <f t="shared" si="0"/>
        <v>0</v>
      </c>
      <c r="G11" s="24">
        <f t="shared" si="0"/>
        <v>0</v>
      </c>
      <c r="H11" s="24">
        <f t="shared" si="0"/>
        <v>0</v>
      </c>
      <c r="I11" s="24">
        <f t="shared" si="0"/>
        <v>0</v>
      </c>
      <c r="J11" s="24">
        <f t="shared" si="0"/>
        <v>0</v>
      </c>
      <c r="K11" s="24">
        <f t="shared" si="0"/>
        <v>0</v>
      </c>
      <c r="L11" s="24">
        <f t="shared" si="0"/>
        <v>0</v>
      </c>
      <c r="M11" s="24">
        <f t="shared" si="0"/>
        <v>0</v>
      </c>
      <c r="N11" s="24">
        <f t="shared" si="0"/>
        <v>0</v>
      </c>
      <c r="O11" s="24">
        <f t="shared" si="0"/>
        <v>0</v>
      </c>
      <c r="P11" s="10">
        <f t="shared" ref="P11:W11" si="1">P12+P13+P16</f>
        <v>29659040.690000001</v>
      </c>
      <c r="Q11" s="10">
        <f t="shared" si="1"/>
        <v>13901804.49</v>
      </c>
      <c r="R11" s="10">
        <f t="shared" si="1"/>
        <v>14548149.33</v>
      </c>
      <c r="S11" s="10">
        <f t="shared" si="1"/>
        <v>13654569.83</v>
      </c>
      <c r="T11" s="10">
        <f t="shared" si="1"/>
        <v>47883058.689999998</v>
      </c>
      <c r="U11" s="10">
        <f t="shared" si="1"/>
        <v>30964863.59</v>
      </c>
      <c r="V11" s="10">
        <f t="shared" si="1"/>
        <v>32924165.129999999</v>
      </c>
      <c r="W11" s="10">
        <f t="shared" si="1"/>
        <v>32074412.739999998</v>
      </c>
      <c r="X11" s="10">
        <f>X12+X13+X16</f>
        <v>56803992.890000001</v>
      </c>
      <c r="Y11" s="10">
        <f>Y12+Y13+Y16</f>
        <v>63936371.380000003</v>
      </c>
      <c r="Z11" s="10">
        <f>SUM(Z12:Z16)</f>
        <v>363316459.74000001</v>
      </c>
    </row>
    <row r="12" spans="1:26" ht="18.75" customHeight="1" x14ac:dyDescent="0.2">
      <c r="A12" s="11" t="s">
        <v>69</v>
      </c>
      <c r="B12" s="12">
        <v>176000000</v>
      </c>
      <c r="C12" s="12">
        <v>309947783.39999998</v>
      </c>
      <c r="D12" s="12">
        <v>11503407.5</v>
      </c>
      <c r="E12" s="12">
        <v>11123907.5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12">
        <v>13139467.91</v>
      </c>
      <c r="Q12" s="12">
        <v>11705422.5</v>
      </c>
      <c r="R12" s="12">
        <v>12282706.76</v>
      </c>
      <c r="S12" s="12">
        <v>11490422.5</v>
      </c>
      <c r="T12" s="12">
        <v>41547150</v>
      </c>
      <c r="U12" s="12">
        <v>26612072.460000001</v>
      </c>
      <c r="V12" s="12">
        <v>28077422.5</v>
      </c>
      <c r="W12" s="12">
        <v>27495808.27</v>
      </c>
      <c r="X12" s="12">
        <v>52216006.219999999</v>
      </c>
      <c r="Y12" s="12">
        <v>33219169.25</v>
      </c>
      <c r="Z12" s="12">
        <f>SUM(D12:Y12)</f>
        <v>280412963.37</v>
      </c>
    </row>
    <row r="13" spans="1:26" ht="18.75" customHeight="1" x14ac:dyDescent="0.2">
      <c r="A13" s="11" t="s">
        <v>68</v>
      </c>
      <c r="B13" s="12">
        <v>6500000</v>
      </c>
      <c r="C13" s="12">
        <v>55487343</v>
      </c>
      <c r="D13" s="12">
        <v>485000</v>
      </c>
      <c r="E13" s="32">
        <v>470000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32">
        <v>14767600</v>
      </c>
      <c r="Q13" s="34">
        <v>445000</v>
      </c>
      <c r="R13" s="34">
        <v>495000</v>
      </c>
      <c r="S13" s="34">
        <v>445000</v>
      </c>
      <c r="T13" s="34">
        <v>465000</v>
      </c>
      <c r="U13" s="34">
        <v>580000</v>
      </c>
      <c r="V13" s="34">
        <v>589000</v>
      </c>
      <c r="W13" s="34">
        <v>599000</v>
      </c>
      <c r="X13" s="34">
        <v>634000</v>
      </c>
      <c r="Y13" s="34">
        <v>26709850</v>
      </c>
      <c r="Z13" s="12">
        <f t="shared" ref="Z13:Z16" si="2">SUM(D13:Y13)</f>
        <v>46684450</v>
      </c>
    </row>
    <row r="14" spans="1:26" ht="18.75" customHeight="1" x14ac:dyDescent="0.2">
      <c r="A14" s="11" t="s">
        <v>67</v>
      </c>
      <c r="B14" s="12"/>
      <c r="C14" s="12"/>
      <c r="D14" s="12"/>
      <c r="E14" s="12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>
        <f t="shared" si="2"/>
        <v>0</v>
      </c>
    </row>
    <row r="15" spans="1:26" ht="18.75" customHeight="1" x14ac:dyDescent="0.2">
      <c r="A15" s="11" t="s">
        <v>66</v>
      </c>
      <c r="B15" s="12">
        <v>25100000</v>
      </c>
      <c r="C15" s="12"/>
      <c r="D15" s="12"/>
      <c r="E15" s="12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>
        <f t="shared" si="2"/>
        <v>0</v>
      </c>
    </row>
    <row r="16" spans="1:26" ht="18.75" customHeight="1" x14ac:dyDescent="0.2">
      <c r="A16" s="11" t="s">
        <v>65</v>
      </c>
      <c r="B16" s="12"/>
      <c r="C16" s="12">
        <v>37549689.600000001</v>
      </c>
      <c r="D16" s="12">
        <v>1720506.21</v>
      </c>
      <c r="E16" s="12">
        <v>1663209.77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12">
        <v>1751972.78</v>
      </c>
      <c r="Q16" s="12">
        <v>1751381.99</v>
      </c>
      <c r="R16" s="12">
        <v>1770442.57</v>
      </c>
      <c r="S16" s="12">
        <v>1719147.33</v>
      </c>
      <c r="T16" s="12">
        <v>5870908.6900000004</v>
      </c>
      <c r="U16" s="12">
        <v>3772791.13</v>
      </c>
      <c r="V16" s="12">
        <v>4257742.63</v>
      </c>
      <c r="W16" s="12">
        <v>3979604.47</v>
      </c>
      <c r="X16" s="12">
        <v>3953986.67</v>
      </c>
      <c r="Y16" s="12">
        <v>4007352.13</v>
      </c>
      <c r="Z16" s="12">
        <f t="shared" si="2"/>
        <v>36219046.369999997</v>
      </c>
    </row>
    <row r="17" spans="1:27" ht="18.75" customHeight="1" x14ac:dyDescent="0.2">
      <c r="A17" s="9" t="s">
        <v>64</v>
      </c>
      <c r="B17" s="10">
        <f>B18+B21+B22+B23+B24+B25+B26</f>
        <v>10586869</v>
      </c>
      <c r="C17" s="10">
        <f t="shared" ref="C17:O17" si="3">SUM(C18:C26)</f>
        <v>44369242.609999999</v>
      </c>
      <c r="D17" s="10"/>
      <c r="E17" s="10">
        <f>E18+E25+E24+E23+E22</f>
        <v>1854658.7</v>
      </c>
      <c r="F17" s="24">
        <f t="shared" si="3"/>
        <v>0</v>
      </c>
      <c r="G17" s="24">
        <f t="shared" si="3"/>
        <v>0</v>
      </c>
      <c r="H17" s="24">
        <f t="shared" si="3"/>
        <v>0</v>
      </c>
      <c r="I17" s="24">
        <f t="shared" si="3"/>
        <v>0</v>
      </c>
      <c r="J17" s="24">
        <f t="shared" si="3"/>
        <v>0</v>
      </c>
      <c r="K17" s="24">
        <f t="shared" si="3"/>
        <v>0</v>
      </c>
      <c r="L17" s="24">
        <f t="shared" si="3"/>
        <v>0</v>
      </c>
      <c r="M17" s="24">
        <f t="shared" si="3"/>
        <v>0</v>
      </c>
      <c r="N17" s="24">
        <f t="shared" si="3"/>
        <v>0</v>
      </c>
      <c r="O17" s="24">
        <f t="shared" si="3"/>
        <v>0</v>
      </c>
      <c r="P17" s="10">
        <f>P18+P25+P24+P23+P22+P26+P20+P21</f>
        <v>2486217.11</v>
      </c>
      <c r="Q17" s="10">
        <f>Q18+Q19+Q20+Q21+Q22+Q23+Q26+Q25</f>
        <v>1607911.39</v>
      </c>
      <c r="R17" s="10">
        <f>R18+R19+R20+R21+R22+R23+R26+R25</f>
        <v>1366861.42</v>
      </c>
      <c r="S17" s="10">
        <f>S18+S19+S20+S21+S22+S23+S26+S25</f>
        <v>2395754.12</v>
      </c>
      <c r="T17" s="10">
        <f t="shared" ref="T17:Y17" si="4">T18+T19+T20+T21+T22+T23+T26+T25+T24</f>
        <v>4402446.34</v>
      </c>
      <c r="U17" s="10">
        <f t="shared" si="4"/>
        <v>1566039.4100000001</v>
      </c>
      <c r="V17" s="10">
        <f t="shared" si="4"/>
        <v>5909135.5099999998</v>
      </c>
      <c r="W17" s="10">
        <f t="shared" si="4"/>
        <v>1303344.0699999998</v>
      </c>
      <c r="X17" s="10">
        <f t="shared" si="4"/>
        <v>2004077.94</v>
      </c>
      <c r="Y17" s="10">
        <f t="shared" si="4"/>
        <v>2549502.0500000003</v>
      </c>
      <c r="Z17" s="10">
        <f>SUM(D17:Y17)</f>
        <v>27445948.060000002</v>
      </c>
    </row>
    <row r="18" spans="1:27" ht="18.75" customHeight="1" x14ac:dyDescent="0.2">
      <c r="A18" s="11" t="s">
        <v>63</v>
      </c>
      <c r="B18" s="12">
        <v>4190000</v>
      </c>
      <c r="C18" s="12">
        <v>6195000</v>
      </c>
      <c r="D18" s="12"/>
      <c r="E18" s="12">
        <v>291664.89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12">
        <v>429575.26</v>
      </c>
      <c r="Q18" s="12">
        <v>453643.51</v>
      </c>
      <c r="R18" s="12">
        <v>34941.449999999997</v>
      </c>
      <c r="S18" s="12">
        <v>722652.35</v>
      </c>
      <c r="T18" s="12">
        <v>780431.41</v>
      </c>
      <c r="U18" s="12">
        <v>504585.81</v>
      </c>
      <c r="V18" s="12">
        <v>504171.7</v>
      </c>
      <c r="W18" s="12">
        <v>508972.57</v>
      </c>
      <c r="X18" s="12">
        <v>455729.54</v>
      </c>
      <c r="Y18" s="12">
        <v>642286.35</v>
      </c>
      <c r="Z18" s="10">
        <f t="shared" ref="Z18:Z81" si="5">SUM(D18:Y18)</f>
        <v>5328654.84</v>
      </c>
    </row>
    <row r="19" spans="1:27" ht="18.75" customHeight="1" x14ac:dyDescent="0.2">
      <c r="A19" s="11" t="s">
        <v>62</v>
      </c>
      <c r="B19" s="12"/>
      <c r="C19" s="12">
        <v>1500000</v>
      </c>
      <c r="D19" s="12"/>
      <c r="E19" s="12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12"/>
      <c r="Q19" s="12">
        <v>63500</v>
      </c>
      <c r="R19" s="12"/>
      <c r="S19" s="12"/>
      <c r="T19" s="12">
        <v>125953.2</v>
      </c>
      <c r="U19" s="12"/>
      <c r="V19" s="12">
        <v>46610</v>
      </c>
      <c r="W19" s="12"/>
      <c r="X19" s="12">
        <v>490915</v>
      </c>
      <c r="Y19" s="12"/>
      <c r="Z19" s="10">
        <f t="shared" si="5"/>
        <v>726978.2</v>
      </c>
    </row>
    <row r="20" spans="1:27" ht="18.75" customHeight="1" x14ac:dyDescent="0.2">
      <c r="A20" s="11" t="s">
        <v>61</v>
      </c>
      <c r="B20" s="12"/>
      <c r="C20" s="12">
        <v>4800000</v>
      </c>
      <c r="D20" s="12"/>
      <c r="E20" s="12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12">
        <v>384550</v>
      </c>
      <c r="Q20" s="12">
        <v>247150</v>
      </c>
      <c r="R20" s="12">
        <v>1276600</v>
      </c>
      <c r="S20" s="12">
        <v>806450</v>
      </c>
      <c r="T20" s="12">
        <v>1419650</v>
      </c>
      <c r="U20" s="12">
        <v>507500</v>
      </c>
      <c r="V20" s="12"/>
      <c r="W20" s="12"/>
      <c r="X20" s="12"/>
      <c r="Y20" s="12">
        <v>157850</v>
      </c>
      <c r="Z20" s="10">
        <f t="shared" si="5"/>
        <v>4799750</v>
      </c>
    </row>
    <row r="21" spans="1:27" ht="18.75" customHeight="1" x14ac:dyDescent="0.2">
      <c r="A21" s="11" t="s">
        <v>60</v>
      </c>
      <c r="B21" s="12">
        <v>38541</v>
      </c>
      <c r="C21" s="12">
        <v>800000</v>
      </c>
      <c r="D21" s="12"/>
      <c r="E21" s="12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12">
        <v>202950</v>
      </c>
      <c r="Q21" s="12">
        <v>5700</v>
      </c>
      <c r="R21" s="12"/>
      <c r="S21" s="12"/>
      <c r="T21" s="12"/>
      <c r="U21" s="12">
        <v>5900</v>
      </c>
      <c r="V21" s="12">
        <v>207080</v>
      </c>
      <c r="W21" s="12">
        <v>6195</v>
      </c>
      <c r="X21" s="12">
        <v>2000</v>
      </c>
      <c r="Y21" s="12">
        <v>300000</v>
      </c>
      <c r="Z21" s="10">
        <f t="shared" si="5"/>
        <v>729825</v>
      </c>
    </row>
    <row r="22" spans="1:27" ht="18.75" customHeight="1" x14ac:dyDescent="0.2">
      <c r="A22" s="11" t="s">
        <v>59</v>
      </c>
      <c r="B22" s="12">
        <v>750000</v>
      </c>
      <c r="C22" s="12">
        <v>4000000</v>
      </c>
      <c r="D22" s="12"/>
      <c r="E22" s="12">
        <v>500000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12">
        <v>250000</v>
      </c>
      <c r="Q22" s="12">
        <v>250000</v>
      </c>
      <c r="R22" s="12"/>
      <c r="S22" s="12"/>
      <c r="T22" s="12">
        <v>750000</v>
      </c>
      <c r="U22" s="12">
        <v>250000</v>
      </c>
      <c r="V22" s="12">
        <v>327765.53999999998</v>
      </c>
      <c r="W22" s="12">
        <v>250000</v>
      </c>
      <c r="X22" s="12">
        <v>250000</v>
      </c>
      <c r="Y22" s="12">
        <v>250000</v>
      </c>
      <c r="Z22" s="10">
        <f t="shared" si="5"/>
        <v>3077765.54</v>
      </c>
    </row>
    <row r="23" spans="1:27" ht="18.75" customHeight="1" x14ac:dyDescent="0.2">
      <c r="A23" s="11" t="s">
        <v>58</v>
      </c>
      <c r="B23" s="12">
        <v>5300000</v>
      </c>
      <c r="C23" s="12">
        <v>425000</v>
      </c>
      <c r="D23" s="12"/>
      <c r="E23" s="12">
        <v>55854.29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12">
        <v>36729.72</v>
      </c>
      <c r="Q23" s="12">
        <v>45753.38</v>
      </c>
      <c r="R23" s="12">
        <v>55319.97</v>
      </c>
      <c r="S23" s="12">
        <v>48321.77</v>
      </c>
      <c r="T23" s="12">
        <v>45013.15</v>
      </c>
      <c r="U23" s="12">
        <v>6688</v>
      </c>
      <c r="V23" s="12">
        <v>4381</v>
      </c>
      <c r="W23" s="12"/>
      <c r="X23" s="12"/>
      <c r="Y23" s="12"/>
      <c r="Z23" s="10">
        <f t="shared" si="5"/>
        <v>298061.28000000003</v>
      </c>
    </row>
    <row r="24" spans="1:27" ht="34" x14ac:dyDescent="0.2">
      <c r="A24" s="36" t="s">
        <v>57</v>
      </c>
      <c r="B24" s="12">
        <v>115623</v>
      </c>
      <c r="C24" s="12">
        <v>13000000</v>
      </c>
      <c r="D24" s="12"/>
      <c r="E24" s="12">
        <v>463520.7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12">
        <v>311437.73</v>
      </c>
      <c r="Q24" s="12"/>
      <c r="R24" s="12"/>
      <c r="S24" s="12"/>
      <c r="T24" s="12">
        <v>1051446.08</v>
      </c>
      <c r="U24" s="12"/>
      <c r="V24" s="12"/>
      <c r="W24" s="12">
        <v>162049.4</v>
      </c>
      <c r="X24" s="12">
        <v>705026.4</v>
      </c>
      <c r="Y24" s="12">
        <v>288055.7</v>
      </c>
      <c r="Z24" s="10">
        <f t="shared" si="5"/>
        <v>2981536.0100000002</v>
      </c>
    </row>
    <row r="25" spans="1:27" ht="18.75" customHeight="1" x14ac:dyDescent="0.2">
      <c r="A25" s="11" t="s">
        <v>56</v>
      </c>
      <c r="B25" s="12">
        <v>154164</v>
      </c>
      <c r="C25" s="12">
        <v>10126444</v>
      </c>
      <c r="D25" s="12"/>
      <c r="E25" s="12">
        <v>543618.81999999995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12">
        <v>282433</v>
      </c>
      <c r="Q25" s="12">
        <v>246486</v>
      </c>
      <c r="R25" s="12"/>
      <c r="S25" s="12">
        <v>64900</v>
      </c>
      <c r="T25" s="12">
        <v>47200</v>
      </c>
      <c r="U25" s="12">
        <v>192186.6</v>
      </c>
      <c r="V25" s="12">
        <v>4793167.2699999996</v>
      </c>
      <c r="W25" s="12">
        <v>266717.5</v>
      </c>
      <c r="X25" s="12">
        <v>17700</v>
      </c>
      <c r="Y25" s="12">
        <v>846410</v>
      </c>
      <c r="Z25" s="10">
        <f t="shared" si="5"/>
        <v>7300819.1899999995</v>
      </c>
    </row>
    <row r="26" spans="1:27" ht="18.75" customHeight="1" x14ac:dyDescent="0.2">
      <c r="A26" s="11" t="s">
        <v>55</v>
      </c>
      <c r="B26" s="12">
        <v>38541</v>
      </c>
      <c r="C26" s="12">
        <v>3522798.61</v>
      </c>
      <c r="D26" s="12"/>
      <c r="E26" s="12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12">
        <v>588541.4</v>
      </c>
      <c r="Q26" s="12">
        <v>295678.5</v>
      </c>
      <c r="R26" s="12"/>
      <c r="S26" s="12">
        <v>753430</v>
      </c>
      <c r="T26" s="12">
        <v>182752.5</v>
      </c>
      <c r="U26" s="12">
        <v>99179</v>
      </c>
      <c r="V26" s="12">
        <v>25960</v>
      </c>
      <c r="W26" s="12">
        <v>109409.60000000001</v>
      </c>
      <c r="X26" s="12">
        <v>82707</v>
      </c>
      <c r="Y26" s="12">
        <v>64900</v>
      </c>
      <c r="Z26" s="10">
        <f t="shared" si="5"/>
        <v>2202558</v>
      </c>
    </row>
    <row r="27" spans="1:27" ht="18.75" customHeight="1" x14ac:dyDescent="0.2">
      <c r="A27" s="9" t="s">
        <v>54</v>
      </c>
      <c r="B27" s="10">
        <f>B28+B29+B30+B31+B32+B33+B34+B35</f>
        <v>19468462</v>
      </c>
      <c r="C27" s="10">
        <f>SUM(C28:C36)</f>
        <v>84929283.319999993</v>
      </c>
      <c r="D27" s="10">
        <f>D34</f>
        <v>1000000</v>
      </c>
      <c r="E27" s="10">
        <f>E28+E29+E30+E32+E33+E34+E36</f>
        <v>2821594.83</v>
      </c>
      <c r="F27" s="24">
        <f t="shared" ref="F27:O27" si="6">SUM(F28:F36)</f>
        <v>0</v>
      </c>
      <c r="G27" s="24">
        <f t="shared" si="6"/>
        <v>0</v>
      </c>
      <c r="H27" s="24">
        <f t="shared" si="6"/>
        <v>0</v>
      </c>
      <c r="I27" s="24">
        <f t="shared" si="6"/>
        <v>0</v>
      </c>
      <c r="J27" s="24">
        <f t="shared" si="6"/>
        <v>0</v>
      </c>
      <c r="K27" s="24">
        <f t="shared" si="6"/>
        <v>0</v>
      </c>
      <c r="L27" s="24">
        <f t="shared" si="6"/>
        <v>0</v>
      </c>
      <c r="M27" s="24">
        <f t="shared" si="6"/>
        <v>0</v>
      </c>
      <c r="N27" s="24">
        <f t="shared" si="6"/>
        <v>0</v>
      </c>
      <c r="O27" s="24">
        <f t="shared" si="6"/>
        <v>0</v>
      </c>
      <c r="P27" s="10">
        <f>P28+P29+P30+P32+P33+P34+P36</f>
        <v>1556717.4</v>
      </c>
      <c r="Q27" s="10">
        <f>Q28+Q32+Q34+Q33+Q36+Q29</f>
        <v>1445476</v>
      </c>
      <c r="R27" s="10">
        <f>R28+R32+R34+R33+R36+R29</f>
        <v>150000</v>
      </c>
      <c r="S27" s="10">
        <f>S28+S32+S34+S33+S36+S29</f>
        <v>4650248.91</v>
      </c>
      <c r="T27" s="10">
        <f t="shared" ref="T27:Y27" si="7">T28+T32+T34+T33+T36+T29+T31+T30</f>
        <v>3557460.56</v>
      </c>
      <c r="U27" s="10">
        <f t="shared" si="7"/>
        <v>649108.66</v>
      </c>
      <c r="V27" s="10">
        <f t="shared" si="7"/>
        <v>8161413.4900000002</v>
      </c>
      <c r="W27" s="10">
        <f t="shared" si="7"/>
        <v>415275.91000000003</v>
      </c>
      <c r="X27" s="10">
        <f t="shared" si="7"/>
        <v>3371738.8299999996</v>
      </c>
      <c r="Y27" s="10">
        <f t="shared" si="7"/>
        <v>24376533.09</v>
      </c>
      <c r="Z27" s="10">
        <f t="shared" si="5"/>
        <v>52155567.68</v>
      </c>
    </row>
    <row r="28" spans="1:27" ht="18.75" customHeight="1" x14ac:dyDescent="0.2">
      <c r="A28" s="11" t="s">
        <v>53</v>
      </c>
      <c r="B28" s="12">
        <v>77082</v>
      </c>
      <c r="C28" s="12">
        <v>10496362.310000001</v>
      </c>
      <c r="D28" s="12"/>
      <c r="E28" s="12">
        <v>1457722.8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12">
        <v>26760</v>
      </c>
      <c r="Q28" s="12">
        <v>2692</v>
      </c>
      <c r="R28" s="12"/>
      <c r="S28" s="12"/>
      <c r="T28" s="12">
        <v>261244.2</v>
      </c>
      <c r="U28" s="12">
        <v>163628</v>
      </c>
      <c r="V28" s="12">
        <v>141524.44</v>
      </c>
      <c r="W28" s="12"/>
      <c r="X28" s="12">
        <v>9134.7999999999993</v>
      </c>
      <c r="Y28" s="12">
        <v>240023.9</v>
      </c>
      <c r="Z28" s="10">
        <f t="shared" si="5"/>
        <v>2302730.14</v>
      </c>
    </row>
    <row r="29" spans="1:27" ht="18.75" customHeight="1" x14ac:dyDescent="0.2">
      <c r="A29" s="11" t="s">
        <v>52</v>
      </c>
      <c r="B29" s="12">
        <v>77082</v>
      </c>
      <c r="C29" s="12">
        <v>1488567.86</v>
      </c>
      <c r="D29" s="12"/>
      <c r="E29" s="12">
        <v>103486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12"/>
      <c r="Q29" s="12">
        <v>639000</v>
      </c>
      <c r="R29" s="12"/>
      <c r="S29" s="12"/>
      <c r="T29" s="12">
        <v>14390.1</v>
      </c>
      <c r="U29" s="12"/>
      <c r="V29" s="12">
        <v>158120</v>
      </c>
      <c r="W29" s="12">
        <v>237180</v>
      </c>
      <c r="X29" s="12">
        <v>111510</v>
      </c>
      <c r="Y29" s="12"/>
      <c r="Z29" s="10">
        <f t="shared" si="5"/>
        <v>1263686.1000000001</v>
      </c>
    </row>
    <row r="30" spans="1:27" ht="18.75" customHeight="1" x14ac:dyDescent="0.2">
      <c r="A30" s="11" t="s">
        <v>51</v>
      </c>
      <c r="B30" s="12">
        <v>151817</v>
      </c>
      <c r="C30" s="12">
        <v>2793124.32</v>
      </c>
      <c r="D30" s="12"/>
      <c r="E30" s="12">
        <v>187367.95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12">
        <v>193005.4</v>
      </c>
      <c r="Q30" s="12"/>
      <c r="R30" s="12"/>
      <c r="S30" s="12"/>
      <c r="T30" s="12">
        <v>337539</v>
      </c>
      <c r="U30" s="12">
        <v>375352.7</v>
      </c>
      <c r="V30" s="12">
        <v>201780</v>
      </c>
      <c r="W30" s="12"/>
      <c r="X30" s="12">
        <v>457324.34</v>
      </c>
      <c r="Y30" s="12">
        <v>138763.28</v>
      </c>
      <c r="Z30" s="10">
        <f t="shared" si="5"/>
        <v>1891132.6700000002</v>
      </c>
    </row>
    <row r="31" spans="1:27" ht="18.75" customHeight="1" x14ac:dyDescent="0.2">
      <c r="A31" s="11" t="s">
        <v>50</v>
      </c>
      <c r="B31" s="12">
        <v>38541</v>
      </c>
      <c r="C31" s="12">
        <v>0</v>
      </c>
      <c r="D31" s="12"/>
      <c r="E31" s="12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0">
        <f t="shared" si="5"/>
        <v>0</v>
      </c>
    </row>
    <row r="32" spans="1:27" ht="18.75" customHeight="1" x14ac:dyDescent="0.2">
      <c r="A32" s="11" t="s">
        <v>49</v>
      </c>
      <c r="B32" s="12">
        <v>154164</v>
      </c>
      <c r="C32" s="12">
        <v>2141370.87</v>
      </c>
      <c r="D32" s="12"/>
      <c r="E32" s="12">
        <v>36292.080000000002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12"/>
      <c r="Q32" s="12">
        <v>76050</v>
      </c>
      <c r="R32" s="12"/>
      <c r="S32" s="12"/>
      <c r="T32" s="12">
        <v>125522.5</v>
      </c>
      <c r="U32" s="12"/>
      <c r="V32" s="12">
        <v>680095.36</v>
      </c>
      <c r="W32" s="12"/>
      <c r="X32" s="12">
        <v>251900</v>
      </c>
      <c r="Y32" s="12">
        <v>365691.49</v>
      </c>
      <c r="Z32" s="10">
        <f t="shared" si="5"/>
        <v>1535551.43</v>
      </c>
      <c r="AA32" s="13"/>
    </row>
    <row r="33" spans="1:26" ht="18.75" customHeight="1" x14ac:dyDescent="0.2">
      <c r="A33" s="11" t="s">
        <v>48</v>
      </c>
      <c r="B33" s="12">
        <v>423951</v>
      </c>
      <c r="C33" s="12">
        <v>44108654.439999998</v>
      </c>
      <c r="D33" s="12"/>
      <c r="E33" s="12">
        <v>20886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12"/>
      <c r="Q33" s="12">
        <v>192000</v>
      </c>
      <c r="R33" s="12"/>
      <c r="S33" s="12"/>
      <c r="T33" s="12">
        <v>50268</v>
      </c>
      <c r="U33" s="12"/>
      <c r="V33" s="12">
        <v>2327552.83</v>
      </c>
      <c r="W33" s="12"/>
      <c r="X33" s="12"/>
      <c r="Y33" s="12">
        <v>21877368.559999999</v>
      </c>
      <c r="Z33" s="10">
        <f t="shared" si="5"/>
        <v>24468075.390000001</v>
      </c>
    </row>
    <row r="34" spans="1:26" ht="18.75" customHeight="1" x14ac:dyDescent="0.2">
      <c r="A34" s="11" t="s">
        <v>47</v>
      </c>
      <c r="B34" s="12">
        <v>18192705</v>
      </c>
      <c r="C34" s="12">
        <v>17890000</v>
      </c>
      <c r="D34" s="12">
        <v>1000000</v>
      </c>
      <c r="E34" s="12">
        <v>1000000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12">
        <v>1235000</v>
      </c>
      <c r="Q34" s="12"/>
      <c r="R34" s="12">
        <v>150000</v>
      </c>
      <c r="S34" s="12">
        <v>4650248.91</v>
      </c>
      <c r="T34" s="12">
        <v>2507400</v>
      </c>
      <c r="U34" s="12"/>
      <c r="V34" s="12">
        <v>4117263</v>
      </c>
      <c r="W34" s="12"/>
      <c r="X34" s="12">
        <v>1979184</v>
      </c>
      <c r="Y34" s="12">
        <v>879000</v>
      </c>
      <c r="Z34" s="10">
        <f t="shared" si="5"/>
        <v>17518095.91</v>
      </c>
    </row>
    <row r="35" spans="1:26" ht="18.75" customHeight="1" x14ac:dyDescent="0.2">
      <c r="A35" s="11" t="s">
        <v>46</v>
      </c>
      <c r="B35" s="12">
        <v>353120</v>
      </c>
      <c r="C35" s="12"/>
      <c r="D35" s="12"/>
      <c r="E35" s="12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0">
        <f t="shared" si="5"/>
        <v>0</v>
      </c>
    </row>
    <row r="36" spans="1:26" ht="18.75" customHeight="1" x14ac:dyDescent="0.2">
      <c r="A36" s="11" t="s">
        <v>45</v>
      </c>
      <c r="B36" s="12"/>
      <c r="C36" s="12">
        <v>6011203.5199999996</v>
      </c>
      <c r="D36" s="12"/>
      <c r="E36" s="12">
        <v>15840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12">
        <v>101952</v>
      </c>
      <c r="Q36" s="12">
        <v>535734</v>
      </c>
      <c r="R36" s="12"/>
      <c r="S36" s="12"/>
      <c r="T36" s="12">
        <v>261096.76</v>
      </c>
      <c r="U36" s="12">
        <v>110127.96</v>
      </c>
      <c r="V36" s="12">
        <v>535077.86</v>
      </c>
      <c r="W36" s="12">
        <v>178095.91</v>
      </c>
      <c r="X36" s="12">
        <v>562685.68999999994</v>
      </c>
      <c r="Y36" s="12">
        <v>875685.86</v>
      </c>
      <c r="Z36" s="10">
        <f t="shared" si="5"/>
        <v>3176296.0399999996</v>
      </c>
    </row>
    <row r="37" spans="1:26" ht="18.75" customHeight="1" x14ac:dyDescent="0.2">
      <c r="A37" s="9" t="s">
        <v>44</v>
      </c>
      <c r="B37" s="10"/>
      <c r="C37" s="10">
        <f t="shared" ref="C37:O37" si="8">SUM(C38:C45)</f>
        <v>53600000</v>
      </c>
      <c r="D37" s="10"/>
      <c r="E37" s="10"/>
      <c r="F37" s="24">
        <f t="shared" si="8"/>
        <v>0</v>
      </c>
      <c r="G37" s="24">
        <f t="shared" si="8"/>
        <v>0</v>
      </c>
      <c r="H37" s="24">
        <f t="shared" si="8"/>
        <v>0</v>
      </c>
      <c r="I37" s="24">
        <f t="shared" si="8"/>
        <v>0</v>
      </c>
      <c r="J37" s="24">
        <f t="shared" si="8"/>
        <v>0</v>
      </c>
      <c r="K37" s="24">
        <f t="shared" si="8"/>
        <v>0</v>
      </c>
      <c r="L37" s="24">
        <f t="shared" si="8"/>
        <v>0</v>
      </c>
      <c r="M37" s="24">
        <f t="shared" si="8"/>
        <v>0</v>
      </c>
      <c r="N37" s="24">
        <f t="shared" si="8"/>
        <v>0</v>
      </c>
      <c r="O37" s="24">
        <f t="shared" si="8"/>
        <v>0</v>
      </c>
      <c r="P37" s="10"/>
      <c r="Q37" s="10"/>
      <c r="R37" s="10"/>
      <c r="S37" s="10"/>
      <c r="T37" s="10"/>
      <c r="U37" s="10"/>
      <c r="V37" s="10"/>
      <c r="W37" s="10"/>
      <c r="X37" s="10">
        <f>+X38</f>
        <v>8000032.75</v>
      </c>
      <c r="Y37" s="10">
        <f>+Y38+Y39+Y44</f>
        <v>43000000</v>
      </c>
      <c r="Z37" s="10">
        <f t="shared" si="5"/>
        <v>51000032.75</v>
      </c>
    </row>
    <row r="38" spans="1:26" ht="18.75" customHeight="1" x14ac:dyDescent="0.2">
      <c r="A38" s="11" t="s">
        <v>43</v>
      </c>
      <c r="B38" s="12"/>
      <c r="C38" s="12">
        <v>28100000</v>
      </c>
      <c r="D38" s="12"/>
      <c r="E38" s="12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12"/>
      <c r="Q38" s="12"/>
      <c r="R38" s="12"/>
      <c r="S38" s="12"/>
      <c r="T38" s="12"/>
      <c r="U38" s="12"/>
      <c r="V38" s="12"/>
      <c r="W38" s="12"/>
      <c r="X38" s="12">
        <v>8000032.75</v>
      </c>
      <c r="Y38" s="12">
        <v>20000000</v>
      </c>
      <c r="Z38" s="10">
        <f t="shared" si="5"/>
        <v>28000032.75</v>
      </c>
    </row>
    <row r="39" spans="1:26" ht="18.75" customHeight="1" x14ac:dyDescent="0.2">
      <c r="A39" s="11" t="s">
        <v>42</v>
      </c>
      <c r="B39" s="12"/>
      <c r="C39" s="12">
        <v>8000000</v>
      </c>
      <c r="D39" s="12"/>
      <c r="E39" s="12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12"/>
      <c r="Q39" s="12"/>
      <c r="R39" s="12"/>
      <c r="S39" s="12"/>
      <c r="T39" s="12"/>
      <c r="U39" s="12"/>
      <c r="V39" s="12"/>
      <c r="W39" s="12"/>
      <c r="X39" s="12"/>
      <c r="Y39" s="12">
        <v>8000000</v>
      </c>
      <c r="Z39" s="10">
        <f t="shared" si="5"/>
        <v>8000000</v>
      </c>
    </row>
    <row r="40" spans="1:26" ht="18.75" customHeight="1" x14ac:dyDescent="0.2">
      <c r="A40" s="11" t="s">
        <v>41</v>
      </c>
      <c r="B40" s="12"/>
      <c r="C40" s="12"/>
      <c r="D40" s="12"/>
      <c r="E40" s="12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0">
        <f t="shared" si="5"/>
        <v>0</v>
      </c>
    </row>
    <row r="41" spans="1:26" ht="18.75" customHeight="1" x14ac:dyDescent="0.2">
      <c r="A41" s="11" t="s">
        <v>40</v>
      </c>
      <c r="B41" s="12"/>
      <c r="C41" s="12"/>
      <c r="D41" s="12"/>
      <c r="E41" s="12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0">
        <f t="shared" si="5"/>
        <v>0</v>
      </c>
    </row>
    <row r="42" spans="1:26" ht="18.75" customHeight="1" x14ac:dyDescent="0.2">
      <c r="A42" s="11" t="s">
        <v>39</v>
      </c>
      <c r="B42" s="12"/>
      <c r="C42" s="12"/>
      <c r="D42" s="12"/>
      <c r="E42" s="12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0">
        <f t="shared" si="5"/>
        <v>0</v>
      </c>
    </row>
    <row r="43" spans="1:26" ht="18.75" customHeight="1" x14ac:dyDescent="0.2">
      <c r="A43" s="11" t="s">
        <v>38</v>
      </c>
      <c r="B43" s="12"/>
      <c r="C43" s="12"/>
      <c r="D43" s="12"/>
      <c r="E43" s="12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0">
        <f t="shared" si="5"/>
        <v>0</v>
      </c>
    </row>
    <row r="44" spans="1:26" ht="18.75" customHeight="1" x14ac:dyDescent="0.2">
      <c r="A44" s="11" t="s">
        <v>37</v>
      </c>
      <c r="B44" s="12"/>
      <c r="C44" s="12">
        <v>17500000</v>
      </c>
      <c r="D44" s="12"/>
      <c r="E44" s="12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12"/>
      <c r="Q44" s="12"/>
      <c r="R44" s="12"/>
      <c r="S44" s="12"/>
      <c r="T44" s="12"/>
      <c r="U44" s="12"/>
      <c r="V44" s="12"/>
      <c r="W44" s="12"/>
      <c r="X44" s="12"/>
      <c r="Y44" s="12">
        <v>15000000</v>
      </c>
      <c r="Z44" s="10">
        <f t="shared" si="5"/>
        <v>15000000</v>
      </c>
    </row>
    <row r="45" spans="1:26" ht="18.75" customHeight="1" x14ac:dyDescent="0.2">
      <c r="A45" s="11" t="s">
        <v>36</v>
      </c>
      <c r="B45" s="12"/>
      <c r="C45" s="12"/>
      <c r="D45" s="12"/>
      <c r="E45" s="12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0">
        <f t="shared" si="5"/>
        <v>0</v>
      </c>
    </row>
    <row r="46" spans="1:26" ht="18.75" customHeight="1" x14ac:dyDescent="0.2">
      <c r="A46" s="9" t="s">
        <v>35</v>
      </c>
      <c r="B46" s="10"/>
      <c r="C46" s="10">
        <f>+C47</f>
        <v>2000000</v>
      </c>
      <c r="D46" s="12"/>
      <c r="E46" s="12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12"/>
      <c r="Q46" s="12"/>
      <c r="R46" s="12"/>
      <c r="S46" s="12"/>
      <c r="T46" s="12"/>
      <c r="U46" s="12"/>
      <c r="V46" s="12"/>
      <c r="W46" s="12"/>
      <c r="X46" s="12"/>
      <c r="Y46" s="10">
        <f>+Y47</f>
        <v>2000000</v>
      </c>
      <c r="Z46" s="10">
        <f t="shared" si="5"/>
        <v>2000000</v>
      </c>
    </row>
    <row r="47" spans="1:26" ht="18.75" customHeight="1" x14ac:dyDescent="0.2">
      <c r="A47" s="11" t="s">
        <v>34</v>
      </c>
      <c r="B47" s="12"/>
      <c r="C47" s="12">
        <v>2000000</v>
      </c>
      <c r="D47" s="12"/>
      <c r="E47" s="12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12"/>
      <c r="Q47" s="12"/>
      <c r="R47" s="12"/>
      <c r="S47" s="12"/>
      <c r="T47" s="12"/>
      <c r="U47" s="12"/>
      <c r="V47" s="12"/>
      <c r="W47" s="12"/>
      <c r="X47" s="12"/>
      <c r="Y47" s="12">
        <v>2000000</v>
      </c>
      <c r="Z47" s="10">
        <f t="shared" si="5"/>
        <v>2000000</v>
      </c>
    </row>
    <row r="48" spans="1:26" ht="18.75" customHeight="1" x14ac:dyDescent="0.2">
      <c r="A48" s="11" t="s">
        <v>33</v>
      </c>
      <c r="B48" s="12"/>
      <c r="C48" s="12"/>
      <c r="D48" s="12"/>
      <c r="E48" s="12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0">
        <f t="shared" si="5"/>
        <v>0</v>
      </c>
    </row>
    <row r="49" spans="1:26" ht="18.75" customHeight="1" x14ac:dyDescent="0.2">
      <c r="A49" s="11" t="s">
        <v>32</v>
      </c>
      <c r="B49" s="12"/>
      <c r="C49" s="12"/>
      <c r="D49" s="12"/>
      <c r="E49" s="12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0">
        <f t="shared" si="5"/>
        <v>0</v>
      </c>
    </row>
    <row r="50" spans="1:26" ht="18.75" customHeight="1" x14ac:dyDescent="0.2">
      <c r="A50" s="11" t="s">
        <v>31</v>
      </c>
      <c r="B50" s="12"/>
      <c r="C50" s="12"/>
      <c r="D50" s="12"/>
      <c r="E50" s="12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0">
        <f t="shared" si="5"/>
        <v>0</v>
      </c>
    </row>
    <row r="51" spans="1:26" ht="18.75" customHeight="1" x14ac:dyDescent="0.2">
      <c r="A51" s="11" t="s">
        <v>30</v>
      </c>
      <c r="B51" s="12"/>
      <c r="C51" s="12"/>
      <c r="D51" s="12"/>
      <c r="E51" s="12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0">
        <f t="shared" si="5"/>
        <v>0</v>
      </c>
    </row>
    <row r="52" spans="1:26" ht="18.75" customHeight="1" x14ac:dyDescent="0.2">
      <c r="A52" s="11" t="s">
        <v>29</v>
      </c>
      <c r="B52" s="12"/>
      <c r="C52" s="12"/>
      <c r="D52" s="12"/>
      <c r="E52" s="12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0">
        <f t="shared" si="5"/>
        <v>0</v>
      </c>
    </row>
    <row r="53" spans="1:26" ht="18.75" customHeight="1" x14ac:dyDescent="0.2">
      <c r="A53" s="9" t="s">
        <v>28</v>
      </c>
      <c r="B53" s="10">
        <f>B54+B55+B57+B58</f>
        <v>423992</v>
      </c>
      <c r="C53" s="10">
        <f>SUM(C54:C62)</f>
        <v>158054341.06</v>
      </c>
      <c r="D53" s="10"/>
      <c r="E53" s="10"/>
      <c r="F53" s="24">
        <f t="shared" ref="F53:O53" si="9">SUM(F54:F62)</f>
        <v>0</v>
      </c>
      <c r="G53" s="24">
        <f t="shared" si="9"/>
        <v>0</v>
      </c>
      <c r="H53" s="24">
        <f t="shared" si="9"/>
        <v>0</v>
      </c>
      <c r="I53" s="24">
        <f t="shared" si="9"/>
        <v>0</v>
      </c>
      <c r="J53" s="24">
        <f t="shared" si="9"/>
        <v>0</v>
      </c>
      <c r="K53" s="24">
        <f t="shared" si="9"/>
        <v>0</v>
      </c>
      <c r="L53" s="24">
        <f t="shared" si="9"/>
        <v>0</v>
      </c>
      <c r="M53" s="24">
        <f t="shared" si="9"/>
        <v>0</v>
      </c>
      <c r="N53" s="24">
        <f t="shared" si="9"/>
        <v>0</v>
      </c>
      <c r="O53" s="24">
        <f t="shared" si="9"/>
        <v>0</v>
      </c>
      <c r="P53" s="10"/>
      <c r="Q53" s="10"/>
      <c r="R53" s="10">
        <f>R54</f>
        <v>1991162.92</v>
      </c>
      <c r="S53" s="10">
        <f t="shared" ref="S53" si="10">S54</f>
        <v>0</v>
      </c>
      <c r="T53" s="10">
        <f>T54</f>
        <v>821729.8</v>
      </c>
      <c r="U53" s="10">
        <f>+U54+U58</f>
        <v>333147.09000000003</v>
      </c>
      <c r="V53" s="10">
        <f>+V54+V58</f>
        <v>206417.81</v>
      </c>
      <c r="W53" s="10">
        <f>+W54+W58+W55</f>
        <v>365444.01</v>
      </c>
      <c r="X53" s="10">
        <f>+X54+X58+X55</f>
        <v>0</v>
      </c>
      <c r="Y53" s="10">
        <f>+Y54+Y58+Y55+Y57+Y60</f>
        <v>112240938.64</v>
      </c>
      <c r="Z53" s="10">
        <f t="shared" si="5"/>
        <v>115958840.27</v>
      </c>
    </row>
    <row r="54" spans="1:26" ht="18.75" customHeight="1" x14ac:dyDescent="0.2">
      <c r="A54" s="11" t="s">
        <v>27</v>
      </c>
      <c r="B54" s="12">
        <v>115623</v>
      </c>
      <c r="C54" s="12">
        <v>6100000</v>
      </c>
      <c r="D54" s="12"/>
      <c r="E54" s="12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12"/>
      <c r="Q54" s="12"/>
      <c r="R54" s="12">
        <v>1991162.92</v>
      </c>
      <c r="S54" s="12"/>
      <c r="T54" s="12">
        <v>821729.8</v>
      </c>
      <c r="U54" s="12">
        <v>333147.09000000003</v>
      </c>
      <c r="V54" s="12"/>
      <c r="W54" s="12">
        <v>217000.01</v>
      </c>
      <c r="X54" s="12"/>
      <c r="Y54" s="12">
        <v>1408921</v>
      </c>
      <c r="Z54" s="10">
        <f t="shared" si="5"/>
        <v>4771960.8199999994</v>
      </c>
    </row>
    <row r="55" spans="1:26" ht="18.75" customHeight="1" x14ac:dyDescent="0.2">
      <c r="A55" s="11" t="s">
        <v>26</v>
      </c>
      <c r="B55" s="12">
        <v>77082</v>
      </c>
      <c r="C55" s="12">
        <v>200000</v>
      </c>
      <c r="D55" s="12"/>
      <c r="E55" s="12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12"/>
      <c r="Q55" s="12"/>
      <c r="R55" s="12"/>
      <c r="S55" s="12"/>
      <c r="T55" s="12"/>
      <c r="U55" s="12"/>
      <c r="V55" s="12"/>
      <c r="W55" s="12">
        <v>86022</v>
      </c>
      <c r="X55" s="12"/>
      <c r="Y55" s="12"/>
      <c r="Z55" s="10">
        <f t="shared" si="5"/>
        <v>86022</v>
      </c>
    </row>
    <row r="56" spans="1:26" ht="18.75" customHeight="1" x14ac:dyDescent="0.2">
      <c r="A56" s="11" t="s">
        <v>25</v>
      </c>
      <c r="B56" s="12"/>
      <c r="C56" s="12">
        <v>0</v>
      </c>
      <c r="D56" s="12"/>
      <c r="E56" s="12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0">
        <f t="shared" si="5"/>
        <v>0</v>
      </c>
    </row>
    <row r="57" spans="1:26" ht="18.75" customHeight="1" x14ac:dyDescent="0.2">
      <c r="A57" s="11" t="s">
        <v>24</v>
      </c>
      <c r="B57" s="12">
        <v>38541</v>
      </c>
      <c r="C57" s="12">
        <v>23000000</v>
      </c>
      <c r="D57" s="12"/>
      <c r="E57" s="12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12"/>
      <c r="Q57" s="12"/>
      <c r="R57" s="12"/>
      <c r="S57" s="12"/>
      <c r="T57" s="12"/>
      <c r="U57" s="12"/>
      <c r="V57" s="12"/>
      <c r="W57" s="12"/>
      <c r="X57" s="12"/>
      <c r="Y57" s="12">
        <v>18900876</v>
      </c>
      <c r="Z57" s="10">
        <f t="shared" si="5"/>
        <v>18900876</v>
      </c>
    </row>
    <row r="58" spans="1:26" ht="18.75" customHeight="1" x14ac:dyDescent="0.2">
      <c r="A58" s="11" t="s">
        <v>23</v>
      </c>
      <c r="B58" s="12">
        <v>192746</v>
      </c>
      <c r="C58" s="12">
        <v>6094384.0599999996</v>
      </c>
      <c r="D58" s="12"/>
      <c r="E58" s="12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12"/>
      <c r="Q58" s="12"/>
      <c r="R58" s="12"/>
      <c r="S58" s="12"/>
      <c r="T58" s="12"/>
      <c r="U58" s="12"/>
      <c r="V58" s="12">
        <v>206417.81</v>
      </c>
      <c r="W58" s="12">
        <v>62422</v>
      </c>
      <c r="X58" s="12"/>
      <c r="Y58" s="12">
        <v>4647180.08</v>
      </c>
      <c r="Z58" s="10">
        <f t="shared" si="5"/>
        <v>4916019.8899999997</v>
      </c>
    </row>
    <row r="59" spans="1:26" ht="18.75" customHeight="1" x14ac:dyDescent="0.2">
      <c r="A59" s="11" t="s">
        <v>22</v>
      </c>
      <c r="B59" s="12"/>
      <c r="C59" s="12"/>
      <c r="D59" s="12"/>
      <c r="E59" s="12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0">
        <f t="shared" si="5"/>
        <v>0</v>
      </c>
    </row>
    <row r="60" spans="1:26" ht="18.75" customHeight="1" x14ac:dyDescent="0.2">
      <c r="A60" s="11" t="s">
        <v>21</v>
      </c>
      <c r="B60" s="12"/>
      <c r="C60" s="12">
        <v>99910000</v>
      </c>
      <c r="D60" s="12"/>
      <c r="E60" s="12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12"/>
      <c r="Q60" s="12"/>
      <c r="R60" s="12"/>
      <c r="S60" s="12"/>
      <c r="T60" s="12"/>
      <c r="U60" s="12"/>
      <c r="V60" s="12"/>
      <c r="W60" s="12"/>
      <c r="X60" s="12"/>
      <c r="Y60" s="12">
        <v>87283961.560000002</v>
      </c>
      <c r="Z60" s="10">
        <f t="shared" si="5"/>
        <v>87283961.560000002</v>
      </c>
    </row>
    <row r="61" spans="1:26" ht="18.75" customHeight="1" x14ac:dyDescent="0.2">
      <c r="A61" s="11" t="s">
        <v>20</v>
      </c>
      <c r="B61" s="12"/>
      <c r="C61" s="12">
        <v>650000</v>
      </c>
      <c r="D61" s="12"/>
      <c r="E61" s="12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0">
        <f t="shared" si="5"/>
        <v>0</v>
      </c>
    </row>
    <row r="62" spans="1:26" ht="18.75" customHeight="1" x14ac:dyDescent="0.2">
      <c r="A62" s="11" t="s">
        <v>19</v>
      </c>
      <c r="B62" s="12"/>
      <c r="C62" s="12">
        <v>22099957</v>
      </c>
      <c r="D62" s="12"/>
      <c r="E62" s="12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0">
        <f t="shared" si="5"/>
        <v>0</v>
      </c>
    </row>
    <row r="63" spans="1:26" ht="18.75" customHeight="1" x14ac:dyDescent="0.2">
      <c r="A63" s="9" t="s">
        <v>18</v>
      </c>
      <c r="B63" s="10"/>
      <c r="C63" s="10">
        <f t="shared" ref="C63:O63" si="11">SUM(C64:C67)</f>
        <v>0</v>
      </c>
      <c r="D63" s="10"/>
      <c r="E63" s="10"/>
      <c r="F63" s="24">
        <f t="shared" si="11"/>
        <v>0</v>
      </c>
      <c r="G63" s="24">
        <f t="shared" si="11"/>
        <v>0</v>
      </c>
      <c r="H63" s="24">
        <f t="shared" si="11"/>
        <v>0</v>
      </c>
      <c r="I63" s="24">
        <f t="shared" si="11"/>
        <v>0</v>
      </c>
      <c r="J63" s="24">
        <f t="shared" si="11"/>
        <v>0</v>
      </c>
      <c r="K63" s="24">
        <f t="shared" si="11"/>
        <v>0</v>
      </c>
      <c r="L63" s="24">
        <f t="shared" si="11"/>
        <v>0</v>
      </c>
      <c r="M63" s="24">
        <f t="shared" si="11"/>
        <v>0</v>
      </c>
      <c r="N63" s="24">
        <f t="shared" si="11"/>
        <v>0</v>
      </c>
      <c r="O63" s="24">
        <f t="shared" si="11"/>
        <v>0</v>
      </c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>
        <f t="shared" si="5"/>
        <v>0</v>
      </c>
    </row>
    <row r="64" spans="1:26" ht="18.75" customHeight="1" x14ac:dyDescent="0.2">
      <c r="A64" s="11" t="s">
        <v>17</v>
      </c>
      <c r="B64" s="12"/>
      <c r="C64" s="12"/>
      <c r="D64" s="12"/>
      <c r="E64" s="12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0">
        <f t="shared" si="5"/>
        <v>0</v>
      </c>
    </row>
    <row r="65" spans="1:26" ht="18.75" customHeight="1" x14ac:dyDescent="0.2">
      <c r="A65" s="11" t="s">
        <v>16</v>
      </c>
      <c r="B65" s="33"/>
      <c r="C65" s="12"/>
      <c r="D65" s="12"/>
      <c r="E65" s="12"/>
      <c r="F65" s="25"/>
      <c r="G65" s="25"/>
      <c r="H65" s="25"/>
      <c r="I65" s="26"/>
      <c r="J65" s="25"/>
      <c r="K65" s="25"/>
      <c r="L65" s="25"/>
      <c r="M65" s="25"/>
      <c r="N65" s="25"/>
      <c r="O65" s="25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0">
        <f t="shared" si="5"/>
        <v>0</v>
      </c>
    </row>
    <row r="66" spans="1:26" ht="18.75" customHeight="1" x14ac:dyDescent="0.2">
      <c r="A66" s="11" t="s">
        <v>15</v>
      </c>
      <c r="B66" s="12"/>
      <c r="C66" s="12"/>
      <c r="D66" s="12"/>
      <c r="E66" s="12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0">
        <f t="shared" si="5"/>
        <v>0</v>
      </c>
    </row>
    <row r="67" spans="1:26" ht="18.75" customHeight="1" x14ac:dyDescent="0.2">
      <c r="A67" s="11" t="s">
        <v>14</v>
      </c>
      <c r="B67" s="12"/>
      <c r="C67" s="12"/>
      <c r="D67" s="12"/>
      <c r="E67" s="12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0">
        <f t="shared" si="5"/>
        <v>0</v>
      </c>
    </row>
    <row r="68" spans="1:26" ht="18.75" customHeight="1" x14ac:dyDescent="0.2">
      <c r="A68" s="9" t="s">
        <v>91</v>
      </c>
      <c r="B68" s="10"/>
      <c r="C68" s="10"/>
      <c r="D68" s="10"/>
      <c r="E68" s="10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>
        <f t="shared" si="5"/>
        <v>0</v>
      </c>
    </row>
    <row r="69" spans="1:26" ht="18.75" customHeight="1" x14ac:dyDescent="0.2">
      <c r="A69" s="11" t="s">
        <v>13</v>
      </c>
      <c r="B69" s="12"/>
      <c r="C69" s="12"/>
      <c r="D69" s="12"/>
      <c r="E69" s="12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0">
        <f t="shared" si="5"/>
        <v>0</v>
      </c>
    </row>
    <row r="70" spans="1:26" ht="18.75" customHeight="1" x14ac:dyDescent="0.2">
      <c r="A70" s="11" t="s">
        <v>12</v>
      </c>
      <c r="B70" s="12"/>
      <c r="C70" s="12"/>
      <c r="D70" s="12"/>
      <c r="E70" s="12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0">
        <f t="shared" si="5"/>
        <v>0</v>
      </c>
    </row>
    <row r="71" spans="1:26" ht="18.75" customHeight="1" x14ac:dyDescent="0.2">
      <c r="A71" s="9" t="s">
        <v>11</v>
      </c>
      <c r="B71" s="10"/>
      <c r="C71" s="10"/>
      <c r="D71" s="12"/>
      <c r="E71" s="12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0">
        <f t="shared" si="5"/>
        <v>0</v>
      </c>
    </row>
    <row r="72" spans="1:26" ht="18.75" customHeight="1" x14ac:dyDescent="0.2">
      <c r="A72" s="11" t="s">
        <v>10</v>
      </c>
      <c r="B72" s="12"/>
      <c r="C72" s="12"/>
      <c r="D72" s="12"/>
      <c r="E72" s="12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0">
        <f t="shared" si="5"/>
        <v>0</v>
      </c>
    </row>
    <row r="73" spans="1:26" ht="18.75" customHeight="1" x14ac:dyDescent="0.2">
      <c r="A73" s="11" t="s">
        <v>9</v>
      </c>
      <c r="B73" s="12"/>
      <c r="C73" s="12"/>
      <c r="D73" s="12"/>
      <c r="E73" s="12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0">
        <f t="shared" si="5"/>
        <v>0</v>
      </c>
    </row>
    <row r="74" spans="1:26" ht="18.75" customHeight="1" x14ac:dyDescent="0.2">
      <c r="A74" s="11" t="s">
        <v>8</v>
      </c>
      <c r="B74" s="12"/>
      <c r="C74" s="12"/>
      <c r="D74" s="12"/>
      <c r="E74" s="12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0">
        <f t="shared" si="5"/>
        <v>0</v>
      </c>
    </row>
    <row r="75" spans="1:26" ht="18.75" customHeight="1" x14ac:dyDescent="0.2">
      <c r="A75" s="11"/>
      <c r="B75" s="12"/>
      <c r="C75" s="12"/>
      <c r="D75" s="12"/>
      <c r="E75" s="12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0">
        <f t="shared" si="5"/>
        <v>0</v>
      </c>
    </row>
    <row r="76" spans="1:26" ht="18.75" customHeight="1" x14ac:dyDescent="0.2">
      <c r="A76" s="6" t="s">
        <v>7</v>
      </c>
      <c r="B76" s="8"/>
      <c r="C76" s="8">
        <f t="shared" ref="C76:O76" si="12">SUM(C77+C80+C83)</f>
        <v>0</v>
      </c>
      <c r="D76" s="8"/>
      <c r="E76" s="8"/>
      <c r="F76" s="23">
        <f t="shared" si="12"/>
        <v>0</v>
      </c>
      <c r="G76" s="23">
        <f t="shared" si="12"/>
        <v>0</v>
      </c>
      <c r="H76" s="23">
        <f t="shared" si="12"/>
        <v>0</v>
      </c>
      <c r="I76" s="23">
        <f t="shared" si="12"/>
        <v>0</v>
      </c>
      <c r="J76" s="23">
        <f t="shared" si="12"/>
        <v>0</v>
      </c>
      <c r="K76" s="23">
        <f t="shared" si="12"/>
        <v>0</v>
      </c>
      <c r="L76" s="23">
        <f t="shared" si="12"/>
        <v>0</v>
      </c>
      <c r="M76" s="23">
        <f t="shared" si="12"/>
        <v>0</v>
      </c>
      <c r="N76" s="23">
        <f t="shared" si="12"/>
        <v>0</v>
      </c>
      <c r="O76" s="23">
        <f t="shared" si="12"/>
        <v>0</v>
      </c>
      <c r="P76" s="8"/>
      <c r="Q76" s="8"/>
      <c r="R76" s="8"/>
      <c r="S76" s="8"/>
      <c r="T76" s="8"/>
      <c r="U76" s="35"/>
      <c r="V76" s="35"/>
      <c r="W76" s="35"/>
      <c r="X76" s="35"/>
      <c r="Y76" s="35"/>
      <c r="Z76" s="10">
        <f t="shared" si="5"/>
        <v>0</v>
      </c>
    </row>
    <row r="77" spans="1:26" ht="18.75" customHeight="1" x14ac:dyDescent="0.2">
      <c r="A77" s="9" t="s">
        <v>6</v>
      </c>
      <c r="B77" s="10">
        <f>B79</f>
        <v>350000000</v>
      </c>
      <c r="C77" s="10">
        <f t="shared" ref="C77:O77" si="13">SUM(C78:C79)</f>
        <v>0</v>
      </c>
      <c r="D77" s="10"/>
      <c r="E77" s="10"/>
      <c r="F77" s="24">
        <f t="shared" si="13"/>
        <v>0</v>
      </c>
      <c r="G77" s="24">
        <f t="shared" si="13"/>
        <v>0</v>
      </c>
      <c r="H77" s="24">
        <f t="shared" si="13"/>
        <v>0</v>
      </c>
      <c r="I77" s="24">
        <f t="shared" si="13"/>
        <v>0</v>
      </c>
      <c r="J77" s="24">
        <f t="shared" si="13"/>
        <v>0</v>
      </c>
      <c r="K77" s="24">
        <f t="shared" si="13"/>
        <v>0</v>
      </c>
      <c r="L77" s="24">
        <f t="shared" si="13"/>
        <v>0</v>
      </c>
      <c r="M77" s="24">
        <f t="shared" si="13"/>
        <v>0</v>
      </c>
      <c r="N77" s="24">
        <f>SUM(N78:N79)</f>
        <v>0</v>
      </c>
      <c r="O77" s="24">
        <f t="shared" si="13"/>
        <v>0</v>
      </c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>
        <f t="shared" si="5"/>
        <v>0</v>
      </c>
    </row>
    <row r="78" spans="1:26" ht="18.75" customHeight="1" x14ac:dyDescent="0.2">
      <c r="A78" s="11" t="s">
        <v>92</v>
      </c>
      <c r="B78" s="12"/>
      <c r="C78" s="12"/>
      <c r="D78" s="12"/>
      <c r="E78" s="12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0">
        <f t="shared" si="5"/>
        <v>0</v>
      </c>
    </row>
    <row r="79" spans="1:26" ht="18.75" customHeight="1" x14ac:dyDescent="0.2">
      <c r="A79" s="11" t="s">
        <v>93</v>
      </c>
      <c r="B79" s="12">
        <v>350000000</v>
      </c>
      <c r="C79" s="12"/>
      <c r="D79" s="12"/>
      <c r="E79" s="12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0">
        <f t="shared" si="5"/>
        <v>0</v>
      </c>
    </row>
    <row r="80" spans="1:26" ht="18.75" customHeight="1" x14ac:dyDescent="0.2">
      <c r="A80" s="9" t="s">
        <v>5</v>
      </c>
      <c r="B80" s="10"/>
      <c r="C80" s="10">
        <v>0</v>
      </c>
      <c r="D80" s="10"/>
      <c r="E80" s="10"/>
      <c r="F80" s="24">
        <f t="shared" ref="F80:O80" si="14">+F81</f>
        <v>0</v>
      </c>
      <c r="G80" s="24">
        <f t="shared" si="14"/>
        <v>0</v>
      </c>
      <c r="H80" s="24">
        <f t="shared" si="14"/>
        <v>0</v>
      </c>
      <c r="I80" s="24">
        <f t="shared" si="14"/>
        <v>0</v>
      </c>
      <c r="J80" s="24">
        <f t="shared" si="14"/>
        <v>0</v>
      </c>
      <c r="K80" s="24">
        <f t="shared" si="14"/>
        <v>0</v>
      </c>
      <c r="L80" s="24">
        <f t="shared" si="14"/>
        <v>0</v>
      </c>
      <c r="M80" s="24">
        <f t="shared" si="14"/>
        <v>0</v>
      </c>
      <c r="N80" s="24">
        <f t="shared" si="14"/>
        <v>0</v>
      </c>
      <c r="O80" s="24">
        <f t="shared" si="14"/>
        <v>0</v>
      </c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>
        <f t="shared" si="5"/>
        <v>0</v>
      </c>
    </row>
    <row r="81" spans="1:26" ht="18.75" customHeight="1" x14ac:dyDescent="0.2">
      <c r="A81" s="11" t="s">
        <v>4</v>
      </c>
      <c r="B81" s="12"/>
      <c r="C81" s="12"/>
      <c r="D81" s="12"/>
      <c r="E81" s="12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0">
        <f t="shared" si="5"/>
        <v>0</v>
      </c>
    </row>
    <row r="82" spans="1:26" ht="18.75" customHeight="1" x14ac:dyDescent="0.2">
      <c r="A82" s="11" t="s">
        <v>3</v>
      </c>
      <c r="B82" s="12"/>
      <c r="C82" s="12"/>
      <c r="D82" s="12"/>
      <c r="E82" s="12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0">
        <f t="shared" ref="Z82:Z84" si="15">SUM(D82:Y82)</f>
        <v>0</v>
      </c>
    </row>
    <row r="83" spans="1:26" ht="18.75" customHeight="1" x14ac:dyDescent="0.2">
      <c r="A83" s="9" t="s">
        <v>2</v>
      </c>
      <c r="B83" s="10"/>
      <c r="C83" s="10"/>
      <c r="D83" s="12"/>
      <c r="E83" s="12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0">
        <f t="shared" si="15"/>
        <v>0</v>
      </c>
    </row>
    <row r="84" spans="1:26" ht="18.75" customHeight="1" x14ac:dyDescent="0.2">
      <c r="A84" s="11" t="s">
        <v>1</v>
      </c>
      <c r="B84" s="12"/>
      <c r="C84" s="12"/>
      <c r="D84" s="12"/>
      <c r="E84" s="12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0">
        <f t="shared" si="15"/>
        <v>0</v>
      </c>
    </row>
    <row r="85" spans="1:26" s="17" customFormat="1" ht="18.75" customHeight="1" x14ac:dyDescent="0.25">
      <c r="A85" s="15" t="s">
        <v>0</v>
      </c>
      <c r="B85" s="16">
        <f>B53+B46+B37+B27+B17+B11+B77</f>
        <v>588079323</v>
      </c>
      <c r="C85" s="16">
        <f>SUM(C11+C17+C27+C37+C46+C53+C63+C68+C71+C76)</f>
        <v>745937682.99000001</v>
      </c>
      <c r="D85" s="16">
        <f>D83+D80+D77+D71+D68+D63+D53+D46+D37+D27+D17+D11</f>
        <v>14708913.710000001</v>
      </c>
      <c r="E85" s="16">
        <f>E83+E80+E77+E71+E68+E63+E53+E46+E37+E27+E17+E11</f>
        <v>17933370.800000001</v>
      </c>
      <c r="F85" s="27">
        <f t="shared" ref="F85:O85" si="16">SUM(F11+F17+F27+F37+F46+F53+F63+F68+F71+F76)</f>
        <v>0</v>
      </c>
      <c r="G85" s="27">
        <f t="shared" si="16"/>
        <v>0</v>
      </c>
      <c r="H85" s="27">
        <f t="shared" si="16"/>
        <v>0</v>
      </c>
      <c r="I85" s="27">
        <f t="shared" si="16"/>
        <v>0</v>
      </c>
      <c r="J85" s="27">
        <f t="shared" si="16"/>
        <v>0</v>
      </c>
      <c r="K85" s="27">
        <f t="shared" si="16"/>
        <v>0</v>
      </c>
      <c r="L85" s="27">
        <f t="shared" si="16"/>
        <v>0</v>
      </c>
      <c r="M85" s="27">
        <f t="shared" si="16"/>
        <v>0</v>
      </c>
      <c r="N85" s="27">
        <f t="shared" si="16"/>
        <v>0</v>
      </c>
      <c r="O85" s="27">
        <f t="shared" si="16"/>
        <v>0</v>
      </c>
      <c r="P85" s="16">
        <f>P83+P80+P77+P71+P68+P63+P53+P46+P37+P27+P17+P11</f>
        <v>33701975.200000003</v>
      </c>
      <c r="Q85" s="16">
        <f>Q27+Q17+Q11</f>
        <v>16955191.879999999</v>
      </c>
      <c r="R85" s="16">
        <f t="shared" ref="R85:W85" si="17">R27+R17+R11+R53</f>
        <v>18056173.670000002</v>
      </c>
      <c r="S85" s="16">
        <f t="shared" si="17"/>
        <v>20700572.859999999</v>
      </c>
      <c r="T85" s="16">
        <f t="shared" si="17"/>
        <v>56664695.389999993</v>
      </c>
      <c r="U85" s="16">
        <f t="shared" si="17"/>
        <v>33513158.75</v>
      </c>
      <c r="V85" s="16">
        <f t="shared" si="17"/>
        <v>47201131.939999998</v>
      </c>
      <c r="W85" s="16">
        <f t="shared" si="17"/>
        <v>34158476.729999997</v>
      </c>
      <c r="X85" s="16">
        <f>X27+X17+X11+X53+X37</f>
        <v>70179842.409999996</v>
      </c>
      <c r="Y85" s="16">
        <f>Y27+Y17+Y11+Y53+Y37+Y46</f>
        <v>248103345.16000003</v>
      </c>
      <c r="Z85" s="16">
        <f>SUM(Z11+Z17+Z27+Z37+Z46+Z53+Z63+Z68+Z71+Z76)</f>
        <v>611876848.5</v>
      </c>
    </row>
    <row r="86" spans="1:26" ht="16" thickBot="1" x14ac:dyDescent="0.25">
      <c r="C86" s="14"/>
      <c r="P86" s="14"/>
      <c r="Q86" s="14"/>
      <c r="R86" s="14"/>
      <c r="S86" s="14"/>
      <c r="T86" s="14"/>
      <c r="U86" s="14"/>
      <c r="V86" s="14"/>
      <c r="W86" s="14"/>
      <c r="X86" s="14"/>
      <c r="Y86" s="14"/>
    </row>
    <row r="87" spans="1:26" ht="26.25" customHeight="1" thickBot="1" x14ac:dyDescent="0.25">
      <c r="A87" s="29" t="s">
        <v>94</v>
      </c>
      <c r="C87" s="13" t="str">
        <f>+'[2]TECHO DEFINITIVO'!$C$68</f>
        <v xml:space="preserve">EQUIPOS DE GENERACION ELECTRICA Y AFINES </v>
      </c>
      <c r="E87" s="13"/>
      <c r="F87" s="13"/>
      <c r="G87" s="13"/>
      <c r="H87" s="13"/>
      <c r="I87" s="13"/>
      <c r="K87" s="13"/>
      <c r="L87" s="13"/>
      <c r="M87" s="13"/>
      <c r="N87" s="13"/>
      <c r="P87" s="13"/>
      <c r="Q87" s="13"/>
      <c r="R87" s="13"/>
      <c r="S87" s="13"/>
      <c r="T87" s="13"/>
      <c r="U87" s="13">
        <f>33513158.75-U85</f>
        <v>0</v>
      </c>
      <c r="V87" s="13">
        <f>47201131.94-V85</f>
        <v>0</v>
      </c>
      <c r="W87" s="13"/>
      <c r="X87" s="13"/>
      <c r="Y87" s="13"/>
    </row>
    <row r="88" spans="1:26" ht="33.75" customHeight="1" thickBot="1" x14ac:dyDescent="0.25">
      <c r="A88" s="30" t="s">
        <v>95</v>
      </c>
      <c r="C88" s="21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46" thickBot="1" x14ac:dyDescent="0.25">
      <c r="A89" s="31" t="s">
        <v>96</v>
      </c>
      <c r="C89" s="21"/>
      <c r="F89" s="13"/>
      <c r="J89"/>
      <c r="T89" s="14"/>
      <c r="U89" s="14"/>
      <c r="V89" s="14"/>
      <c r="W89" s="14"/>
      <c r="X89" s="14"/>
      <c r="Y89" s="14"/>
      <c r="Z89" s="14"/>
    </row>
    <row r="90" spans="1:26" ht="16" x14ac:dyDescent="0.2">
      <c r="A90" s="18"/>
      <c r="C90" s="21">
        <f>+C89-C85</f>
        <v>-745937682.99000001</v>
      </c>
      <c r="F90" s="14"/>
      <c r="J90"/>
      <c r="Z90"/>
    </row>
    <row r="91" spans="1:26" x14ac:dyDescent="0.2">
      <c r="C91" s="14"/>
      <c r="J91" s="19"/>
      <c r="Z91" s="19"/>
    </row>
    <row r="92" spans="1:26" x14ac:dyDescent="0.2">
      <c r="J92" s="19"/>
      <c r="Z92" s="19"/>
    </row>
    <row r="93" spans="1:26" x14ac:dyDescent="0.2">
      <c r="J93" s="19"/>
      <c r="Z93" s="19"/>
    </row>
  </sheetData>
  <mergeCells count="8">
    <mergeCell ref="A5:Z5"/>
    <mergeCell ref="D8:Z8"/>
    <mergeCell ref="A2:Z2"/>
    <mergeCell ref="A3:Z3"/>
    <mergeCell ref="A8:A9"/>
    <mergeCell ref="B8:B9"/>
    <mergeCell ref="C8:C9"/>
    <mergeCell ref="A4:Z4"/>
  </mergeCells>
  <pageMargins left="0.70866141732283472" right="0.70866141732283472" top="0.35433070866141736" bottom="0.35433070866141736" header="0.31496062992125984" footer="0.31496062992125984"/>
  <pageSetup paperSize="5" scale="42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'!Área_de_impresión</vt:lpstr>
      <vt:lpstr>'P2 Presupuesto Aprobado-Ejec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Microsoft Office User</cp:lastModifiedBy>
  <cp:lastPrinted>2022-11-05T00:02:37Z</cp:lastPrinted>
  <dcterms:created xsi:type="dcterms:W3CDTF">2021-08-10T14:38:52Z</dcterms:created>
  <dcterms:modified xsi:type="dcterms:W3CDTF">2023-01-29T19:52:25Z</dcterms:modified>
</cp:coreProperties>
</file>