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ve123/Library/Mobile Documents/com~apple~CloudDocs/PAGINA FD/Presupuesto/Ejecucion del Presupuesto 2022/Junio/"/>
    </mc:Choice>
  </mc:AlternateContent>
  <xr:revisionPtr revIDLastSave="0" documentId="8_{758EE9B7-90A0-AA4B-826C-C557A57F04BA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Print_Area" localSheetId="0">'P2 Presupuesto Aprobado-Ejec '!$A$1:$T$100</definedName>
    <definedName name="MONTO">#REF!</definedName>
    <definedName name="_xlnm.Print_Titles" localSheetId="0">'P2 Presupuesto Aprobado-Ejec '!$8:$9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6" i="1" l="1"/>
  <c r="T34" i="1"/>
  <c r="T33" i="1"/>
  <c r="T32" i="1"/>
  <c r="T29" i="1"/>
  <c r="T28" i="1"/>
  <c r="T19" i="1"/>
  <c r="T20" i="1"/>
  <c r="T21" i="1"/>
  <c r="T22" i="1"/>
  <c r="T23" i="1"/>
  <c r="T24" i="1"/>
  <c r="T25" i="1"/>
  <c r="T26" i="1"/>
  <c r="T18" i="1"/>
  <c r="T16" i="1"/>
  <c r="T13" i="1"/>
  <c r="T12" i="1"/>
  <c r="S85" i="1"/>
  <c r="S27" i="1"/>
  <c r="S17" i="1"/>
  <c r="S11" i="1"/>
  <c r="R53" i="1"/>
  <c r="T53" i="1" s="1"/>
  <c r="R27" i="1"/>
  <c r="R17" i="1"/>
  <c r="R11" i="1"/>
  <c r="Q27" i="1"/>
  <c r="Q85" i="1" s="1"/>
  <c r="Q17" i="1"/>
  <c r="Q11" i="1"/>
  <c r="T14" i="1"/>
  <c r="T15" i="1"/>
  <c r="T30" i="1"/>
  <c r="T31" i="1"/>
  <c r="T35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4" i="1"/>
  <c r="T55" i="1"/>
  <c r="T56" i="1"/>
  <c r="T57" i="1"/>
  <c r="T58" i="1"/>
  <c r="T59" i="1"/>
  <c r="T60" i="1"/>
  <c r="T61" i="1"/>
  <c r="T62" i="1"/>
  <c r="T64" i="1"/>
  <c r="T65" i="1"/>
  <c r="T66" i="1"/>
  <c r="T67" i="1"/>
  <c r="T69" i="1"/>
  <c r="T70" i="1"/>
  <c r="T71" i="1"/>
  <c r="T72" i="1"/>
  <c r="T73" i="1"/>
  <c r="T74" i="1"/>
  <c r="T78" i="1"/>
  <c r="T77" i="1" s="1"/>
  <c r="T79" i="1"/>
  <c r="T81" i="1"/>
  <c r="T80" i="1" s="1"/>
  <c r="T82" i="1"/>
  <c r="T83" i="1"/>
  <c r="T84" i="1"/>
  <c r="P17" i="1"/>
  <c r="P11" i="1"/>
  <c r="P27" i="1"/>
  <c r="B77" i="1"/>
  <c r="P85" i="1" l="1"/>
  <c r="T37" i="1"/>
  <c r="T63" i="1"/>
  <c r="R85" i="1"/>
  <c r="T68" i="1"/>
  <c r="T11" i="1"/>
  <c r="T76" i="1"/>
  <c r="C36" i="1"/>
  <c r="C34" i="1"/>
  <c r="C30" i="1"/>
  <c r="C24" i="1"/>
  <c r="C22" i="1"/>
  <c r="C18" i="1"/>
  <c r="C13" i="1"/>
  <c r="C12" i="1"/>
  <c r="C27" i="1"/>
  <c r="B53" i="1"/>
  <c r="B27" i="1"/>
  <c r="B17" i="1"/>
  <c r="B11" i="1"/>
  <c r="B85" i="1" l="1"/>
  <c r="E27" i="1"/>
  <c r="E17" i="1"/>
  <c r="D11" i="1"/>
  <c r="D27" i="1"/>
  <c r="E11" i="1"/>
  <c r="D85" i="1" l="1"/>
  <c r="E85" i="1"/>
  <c r="F80" i="1"/>
  <c r="G80" i="1"/>
  <c r="H80" i="1"/>
  <c r="I80" i="1"/>
  <c r="J80" i="1"/>
  <c r="K80" i="1"/>
  <c r="L80" i="1"/>
  <c r="M80" i="1"/>
  <c r="N80" i="1"/>
  <c r="O80" i="1"/>
  <c r="N77" i="1" l="1"/>
  <c r="N76" i="1" s="1"/>
  <c r="C11" i="1"/>
  <c r="F11" i="1"/>
  <c r="G11" i="1"/>
  <c r="H11" i="1"/>
  <c r="I11" i="1"/>
  <c r="J11" i="1"/>
  <c r="K11" i="1"/>
  <c r="L11" i="1"/>
  <c r="M11" i="1"/>
  <c r="N11" i="1"/>
  <c r="O11" i="1"/>
  <c r="C17" i="1"/>
  <c r="F17" i="1"/>
  <c r="G17" i="1"/>
  <c r="H17" i="1"/>
  <c r="I17" i="1"/>
  <c r="J17" i="1"/>
  <c r="K17" i="1"/>
  <c r="L17" i="1"/>
  <c r="M17" i="1"/>
  <c r="N17" i="1"/>
  <c r="O17" i="1"/>
  <c r="F27" i="1"/>
  <c r="G27" i="1"/>
  <c r="H27" i="1"/>
  <c r="I27" i="1"/>
  <c r="J27" i="1"/>
  <c r="K27" i="1"/>
  <c r="L27" i="1"/>
  <c r="M27" i="1"/>
  <c r="N27" i="1"/>
  <c r="O27" i="1"/>
  <c r="C37" i="1"/>
  <c r="F37" i="1"/>
  <c r="G37" i="1"/>
  <c r="H37" i="1"/>
  <c r="I37" i="1"/>
  <c r="J37" i="1"/>
  <c r="K37" i="1"/>
  <c r="L37" i="1"/>
  <c r="M37" i="1"/>
  <c r="N37" i="1"/>
  <c r="O37" i="1"/>
  <c r="C53" i="1"/>
  <c r="F53" i="1"/>
  <c r="G53" i="1"/>
  <c r="H53" i="1"/>
  <c r="I53" i="1"/>
  <c r="J53" i="1"/>
  <c r="K53" i="1"/>
  <c r="L53" i="1"/>
  <c r="M53" i="1"/>
  <c r="N53" i="1"/>
  <c r="O53" i="1"/>
  <c r="C63" i="1"/>
  <c r="F63" i="1"/>
  <c r="G63" i="1"/>
  <c r="H63" i="1"/>
  <c r="I63" i="1"/>
  <c r="J63" i="1"/>
  <c r="K63" i="1"/>
  <c r="L63" i="1"/>
  <c r="M63" i="1"/>
  <c r="N63" i="1"/>
  <c r="O63" i="1"/>
  <c r="C77" i="1"/>
  <c r="C76" i="1" s="1"/>
  <c r="F77" i="1"/>
  <c r="F76" i="1" s="1"/>
  <c r="G77" i="1"/>
  <c r="G76" i="1" s="1"/>
  <c r="H77" i="1"/>
  <c r="H76" i="1" s="1"/>
  <c r="I77" i="1"/>
  <c r="I76" i="1" s="1"/>
  <c r="J77" i="1"/>
  <c r="J76" i="1" s="1"/>
  <c r="K77" i="1"/>
  <c r="K76" i="1" s="1"/>
  <c r="L77" i="1"/>
  <c r="L76" i="1" s="1"/>
  <c r="M77" i="1"/>
  <c r="M76" i="1" s="1"/>
  <c r="O77" i="1"/>
  <c r="O76" i="1" s="1"/>
  <c r="T17" i="1" l="1"/>
  <c r="T85" i="1" s="1"/>
  <c r="T27" i="1"/>
  <c r="O85" i="1"/>
  <c r="L85" i="1"/>
  <c r="M85" i="1"/>
  <c r="N85" i="1"/>
  <c r="K85" i="1"/>
  <c r="J85" i="1"/>
  <c r="I85" i="1"/>
  <c r="H85" i="1"/>
  <c r="G85" i="1"/>
  <c r="F85" i="1"/>
  <c r="C85" i="1"/>
</calcChain>
</file>

<file path=xl/sharedStrings.xml><?xml version="1.0" encoding="utf-8"?>
<sst xmlns="http://schemas.openxmlformats.org/spreadsheetml/2006/main" count="103" uniqueCount="100">
  <si>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</si>
  <si>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</si>
  <si>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</si>
  <si>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</si>
  <si>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</si>
  <si>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</si>
  <si>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</si>
  <si>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</si>
  <si>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</si>
  <si>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</si>
  <si>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</si>
  <si>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</si>
  <si>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</si>
  <si>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</si>
  <si>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</si>
  <si>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</si>
  <si>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</si>
  <si>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</si>
  <si>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</si>
  <si>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</si>
  <si>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</si>
  <si>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</si>
  <si>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</si>
  <si>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</si>
  <si>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</si>
  <si>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</si>
  <si>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</si>
  <si>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</si>
  <si>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</si>
  <si>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</si>
  <si>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</si>
  <si>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</si>
  <si>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</si>
  <si>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</si>
  <si>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</si>
  <si>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</si>
  <si>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</si>
  <si>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</si>
  <si>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</si>
  <si>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</si>
  <si>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</si>
  <si>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</si>
  <si>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</si>
  <si>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</si>
  <si>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</si>
  <si>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</si>
  <si>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</si>
  <si>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</si>
  <si>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</si>
  <si>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</si>
  <si>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</si>
  <si>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</si>
  <si>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</si>
  <si>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</si>
  <si>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</si>
  <si>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</si>
  <si>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</si>
  <si>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</si>
  <si>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</si>
  <si>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</si>
  <si>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</si>
  <si>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</si>
  <si>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</si>
  <si>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</si>
  <si>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</si>
  <si>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</si>
  <si>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</si>
  <si>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</si>
  <si>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</si>
  <si>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</si>
  <si>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</si>
  <si>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</si>
  <si>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</si>
  <si>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</si>
  <si>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</si>
  <si>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</si>
  <si>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</si>
  <si>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</si>
  <si>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</si>
  <si>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</si>
  <si>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</si>
  <si>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</si>
  <si>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</si>
  <si>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</si>
  <si>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</si>
  <si>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</si>
  <si>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</si>
  <si>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</si>
  <si>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</si>
  <si>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</si>
  <si>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</si>
  <si>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</si>
  <si>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</si>
  <si>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</si>
  <si>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</si>
  <si>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</si>
  <si>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</si>
  <si>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FONDO ESPECIAL PARA EL DESARROLLO AGROPECUARIO </t>
  </si>
  <si>
    <t xml:space="preserve">Abril </t>
  </si>
  <si>
    <t>ENERO-JUNIO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</si>
</sst>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/>
    <xf numFmtId="0" fontId="4" fillId="0" borderId="0" xfId="0" applyFont="1" applyAlignment="1">
      <alignment horizontal="center" vertical="top" wrapText="1" readingOrder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164" fontId="5" fillId="3" borderId="6" xfId="1" applyFont="1" applyFill="1" applyBorder="1" applyAlignment="1">
      <alignment horizontal="center"/>
    </xf>
    <xf numFmtId="164" fontId="5" fillId="3" borderId="5" xfId="1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165" fontId="6" fillId="0" borderId="3" xfId="0" applyNumberFormat="1" applyFont="1" applyBorder="1"/>
    <xf numFmtId="164" fontId="6" fillId="0" borderId="3" xfId="1" applyFont="1" applyBorder="1"/>
    <xf numFmtId="0" fontId="6" fillId="0" borderId="0" xfId="0" applyFont="1" applyAlignment="1">
      <alignment horizontal="left" indent="1"/>
    </xf>
    <xf numFmtId="164" fontId="6" fillId="0" borderId="0" xfId="1" applyFont="1"/>
    <xf numFmtId="0" fontId="7" fillId="0" borderId="0" xfId="0" applyFont="1" applyAlignment="1">
      <alignment horizontal="left" indent="2"/>
    </xf>
    <xf numFmtId="164" fontId="7" fillId="0" borderId="0" xfId="1" applyFont="1"/>
    <xf numFmtId="164" fontId="0" fillId="0" borderId="0" xfId="1" applyFont="1"/>
    <xf numFmtId="164" fontId="0" fillId="0" borderId="0" xfId="0" applyNumberFormat="1" applyFont="1"/>
    <xf numFmtId="0" fontId="5" fillId="2" borderId="2" xfId="0" applyFont="1" applyFill="1" applyBorder="1" applyAlignment="1">
      <alignment vertical="center"/>
    </xf>
    <xf numFmtId="164" fontId="5" fillId="2" borderId="2" xfId="1" applyFont="1" applyFill="1" applyBorder="1"/>
    <xf numFmtId="0" fontId="2" fillId="0" borderId="0" xfId="0" applyFont="1"/>
    <xf numFmtId="0" fontId="0" fillId="0" borderId="0" xfId="0" applyFont="1" applyAlignment="1">
      <alignment wrapText="1"/>
    </xf>
    <xf numFmtId="164" fontId="0" fillId="0" borderId="0" xfId="1" applyFont="1" applyBorder="1"/>
    <xf numFmtId="164" fontId="4" fillId="0" borderId="0" xfId="1" applyFont="1" applyAlignment="1">
      <alignment horizontal="center" vertical="top" wrapText="1" readingOrder="1"/>
    </xf>
    <xf numFmtId="164" fontId="8" fillId="4" borderId="0" xfId="1" applyFont="1" applyFill="1" applyBorder="1" applyAlignment="1">
      <alignment horizontal="center"/>
    </xf>
    <xf numFmtId="166" fontId="4" fillId="0" borderId="0" xfId="1" applyNumberFormat="1" applyFont="1" applyAlignment="1">
      <alignment horizontal="center" vertical="top" wrapText="1" readingOrder="1"/>
    </xf>
    <xf numFmtId="166" fontId="6" fillId="0" borderId="3" xfId="1" applyNumberFormat="1" applyFont="1" applyBorder="1"/>
    <xf numFmtId="166" fontId="6" fillId="0" borderId="0" xfId="1" applyNumberFormat="1" applyFont="1"/>
    <xf numFmtId="166" fontId="7" fillId="0" borderId="0" xfId="1" applyNumberFormat="1" applyFont="1"/>
    <xf numFmtId="166" fontId="7" fillId="0" borderId="0" xfId="1" applyNumberFormat="1" applyFont="1" applyFill="1"/>
    <xf numFmtId="166" fontId="5" fillId="2" borderId="2" xfId="1" applyNumberFormat="1" applyFont="1" applyFill="1" applyBorder="1"/>
    <xf numFmtId="166" fontId="0" fillId="0" borderId="0" xfId="1" applyNumberFormat="1" applyFont="1"/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164" fontId="7" fillId="0" borderId="4" xfId="1" applyFont="1" applyBorder="1"/>
    <xf numFmtId="164" fontId="7" fillId="0" borderId="0" xfId="1" applyFont="1" applyFill="1"/>
    <xf numFmtId="164" fontId="7" fillId="0" borderId="0" xfId="1" applyFont="1" applyBorder="1"/>
    <xf numFmtId="0" fontId="3" fillId="0" borderId="0" xfId="0" applyFont="1" applyAlignment="1">
      <alignment horizontal="center" vertical="top" wrapText="1" readingOrder="1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5" fillId="2" borderId="5" xfId="0" applyFont="1" applyFill="1" applyBorder="1" applyAlignment="1">
      <alignment horizontal="left" vertical="center"/>
    </xf>
    <xf numFmtId="166" fontId="5" fillId="2" borderId="5" xfId="1" applyNumberFormat="1" applyFont="1" applyFill="1" applyBorder="1" applyAlignment="1">
      <alignment horizontal="center" vertical="center" wrapText="1"/>
    </xf>
    <xf numFmtId="166" fontId="5" fillId="2" borderId="7" xfId="1" applyNumberFormat="1" applyFont="1" applyFill="1" applyBorder="1" applyAlignment="1">
      <alignment horizontal="center" vertical="center" wrapText="1"/>
    </xf>
    <xf numFmtId="164" fontId="5" fillId="2" borderId="5" xfId="1" applyFont="1" applyFill="1" applyBorder="1" applyAlignment="1">
      <alignment horizontal="center" vertical="center" wrapText="1"/>
    </xf>
    <xf numFmtId="164" fontId="5" fillId="2" borderId="7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92</xdr:row>
      <xdr:rowOff>0</xdr:rowOff>
    </xdr:from>
    <xdr:to>
      <xdr:col>0</xdr:col>
      <xdr:colOff>3837517</xdr:colOff>
      <xdr:row>98</xdr:row>
      <xdr:rowOff>52917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028825" y="18669000"/>
          <a:ext cx="256117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Diana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5753100</xdr:colOff>
      <xdr:row>92</xdr:row>
      <xdr:rowOff>9525</xdr:rowOff>
    </xdr:from>
    <xdr:to>
      <xdr:col>2</xdr:col>
      <xdr:colOff>85725</xdr:colOff>
      <xdr:row>98</xdr:row>
      <xdr:rowOff>62442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753100" y="24984075"/>
          <a:ext cx="3048000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Lucila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Alt. Ovalles </a:t>
          </a:r>
          <a:endParaRPr lang="es-ES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1228725</xdr:colOff>
      <xdr:row>91</xdr:row>
      <xdr:rowOff>85725</xdr:rowOff>
    </xdr:from>
    <xdr:to>
      <xdr:col>19</xdr:col>
      <xdr:colOff>1046692</xdr:colOff>
      <xdr:row>98</xdr:row>
      <xdr:rowOff>85725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944100" y="26412825"/>
          <a:ext cx="3370792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  Hecmilio Galván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de la Cruz</a:t>
          </a:r>
          <a:endParaRPr lang="es-ES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523875</xdr:colOff>
      <xdr:row>1</xdr:row>
      <xdr:rowOff>0</xdr:rowOff>
    </xdr:from>
    <xdr:to>
      <xdr:col>0</xdr:col>
      <xdr:colOff>3076575</xdr:colOff>
      <xdr:row>5</xdr:row>
      <xdr:rowOff>85725</xdr:rowOff>
    </xdr:to>
    <xdr:pic>
      <xdr:nvPicPr>
        <xdr:cNvPr id="7" name="6 Imagen" descr="NUEVO LOGO FONDO ESPECIAL PARA EL DESARROLLO AGROPECUARIO.jpe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190500"/>
          <a:ext cx="2552700" cy="1304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U93"/>
  <sheetViews>
    <sheetView showGridLines="0" tabSelected="1" zoomScale="56" zoomScaleNormal="80" workbookViewId="0">
      <pane ySplit="9" topLeftCell="A64" activePane="bottomLeft" state="frozen"/>
      <selection pane="bottomLeft" activeCell="D73" sqref="D73"/>
    </sheetView>
  </sheetViews>
  <sheetFormatPr baseColWidth="10" defaultColWidth="11.5" defaultRowHeight="15" x14ac:dyDescent="0.2"/>
  <cols>
    <col min="1" max="1" width="102.5" style="1" bestFit="1" customWidth="1"/>
    <col min="2" max="2" width="28.33203125" style="29" customWidth="1"/>
    <col min="3" max="3" width="30" style="1" customWidth="1"/>
    <col min="4" max="4" width="23.33203125" style="14" bestFit="1" customWidth="1"/>
    <col min="5" max="5" width="21" style="1" customWidth="1"/>
    <col min="6" max="6" width="23.33203125" style="1" hidden="1" customWidth="1"/>
    <col min="7" max="7" width="21" style="1" hidden="1" customWidth="1"/>
    <col min="8" max="8" width="23.33203125" style="1" hidden="1" customWidth="1"/>
    <col min="9" max="9" width="21" style="1" hidden="1" customWidth="1"/>
    <col min="10" max="10" width="21" style="14" hidden="1" customWidth="1"/>
    <col min="11" max="13" width="21" style="1" hidden="1" customWidth="1"/>
    <col min="14" max="15" width="23.33203125" style="1" hidden="1" customWidth="1"/>
    <col min="16" max="19" width="21" style="1" customWidth="1"/>
    <col min="20" max="20" width="24.6640625" style="14" bestFit="1" customWidth="1"/>
    <col min="21" max="21" width="13.1640625" style="1" bestFit="1" customWidth="1"/>
    <col min="22" max="16384" width="11.5" style="1"/>
  </cols>
  <sheetData>
    <row r="2" spans="1:20" ht="28.5" customHeight="1" x14ac:dyDescent="0.2">
      <c r="A2" s="41" t="s">
        <v>97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21" customHeight="1" x14ac:dyDescent="0.2">
      <c r="A3" s="43" t="s">
        <v>99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24" x14ac:dyDescent="0.2">
      <c r="A4" s="43" t="s">
        <v>90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ht="24" x14ac:dyDescent="0.2">
      <c r="A5" s="36" t="s">
        <v>89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7" spans="1:20" ht="15.75" customHeight="1" x14ac:dyDescent="0.2">
      <c r="A7" s="2"/>
      <c r="B7" s="23"/>
      <c r="C7" s="2"/>
      <c r="D7" s="21"/>
      <c r="E7" s="2"/>
      <c r="F7" s="2"/>
      <c r="G7" s="2"/>
      <c r="H7" s="2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25.5" customHeight="1" x14ac:dyDescent="0.2">
      <c r="A8" s="44" t="s">
        <v>88</v>
      </c>
      <c r="B8" s="45" t="s">
        <v>87</v>
      </c>
      <c r="C8" s="47" t="s">
        <v>86</v>
      </c>
      <c r="D8" s="37" t="s">
        <v>85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9"/>
      <c r="Q8" s="39"/>
      <c r="R8" s="39"/>
      <c r="S8" s="39"/>
      <c r="T8" s="40"/>
    </row>
    <row r="9" spans="1:20" ht="19" x14ac:dyDescent="0.25">
      <c r="A9" s="44"/>
      <c r="B9" s="46"/>
      <c r="C9" s="48"/>
      <c r="D9" s="6" t="s">
        <v>84</v>
      </c>
      <c r="E9" s="3" t="s">
        <v>83</v>
      </c>
      <c r="F9" s="3" t="s">
        <v>82</v>
      </c>
      <c r="G9" s="3" t="s">
        <v>81</v>
      </c>
      <c r="H9" s="4" t="s">
        <v>80</v>
      </c>
      <c r="I9" s="3" t="s">
        <v>79</v>
      </c>
      <c r="J9" s="5" t="s">
        <v>78</v>
      </c>
      <c r="K9" s="3" t="s">
        <v>77</v>
      </c>
      <c r="L9" s="3" t="s">
        <v>76</v>
      </c>
      <c r="M9" s="3" t="s">
        <v>75</v>
      </c>
      <c r="N9" s="3" t="s">
        <v>74</v>
      </c>
      <c r="O9" s="4" t="s">
        <v>73</v>
      </c>
      <c r="P9" s="3" t="s">
        <v>82</v>
      </c>
      <c r="Q9" s="3" t="s">
        <v>98</v>
      </c>
      <c r="R9" s="3" t="s">
        <v>80</v>
      </c>
      <c r="S9" s="3" t="s">
        <v>79</v>
      </c>
      <c r="T9" s="6" t="s">
        <v>72</v>
      </c>
    </row>
    <row r="10" spans="1:20" ht="18.75" customHeight="1" x14ac:dyDescent="0.2">
      <c r="A10" s="7" t="s">
        <v>71</v>
      </c>
      <c r="B10" s="24"/>
      <c r="C10" s="8"/>
      <c r="D10" s="9"/>
      <c r="E10" s="8"/>
      <c r="F10" s="8"/>
      <c r="G10" s="8"/>
      <c r="H10" s="8"/>
      <c r="I10" s="8"/>
      <c r="J10" s="9"/>
      <c r="K10" s="8"/>
      <c r="L10" s="8"/>
      <c r="M10" s="8"/>
      <c r="N10" s="8"/>
      <c r="O10" s="8"/>
      <c r="P10" s="8"/>
      <c r="Q10" s="8"/>
      <c r="R10" s="8"/>
      <c r="S10" s="8"/>
      <c r="T10" s="9"/>
    </row>
    <row r="11" spans="1:20" ht="18.75" customHeight="1" x14ac:dyDescent="0.2">
      <c r="A11" s="10" t="s">
        <v>70</v>
      </c>
      <c r="B11" s="11">
        <f>B12+B13+B15</f>
        <v>207600000</v>
      </c>
      <c r="C11" s="11">
        <f t="shared" ref="C11:O11" si="0">SUM(C12:C16)</f>
        <v>248600000</v>
      </c>
      <c r="D11" s="11">
        <f>D12+D13+D16</f>
        <v>13708913.710000001</v>
      </c>
      <c r="E11" s="11">
        <f>E12+E13+E16</f>
        <v>13257117.27</v>
      </c>
      <c r="F11" s="25">
        <f t="shared" si="0"/>
        <v>0</v>
      </c>
      <c r="G11" s="25">
        <f t="shared" si="0"/>
        <v>0</v>
      </c>
      <c r="H11" s="25">
        <f t="shared" si="0"/>
        <v>0</v>
      </c>
      <c r="I11" s="25">
        <f t="shared" si="0"/>
        <v>0</v>
      </c>
      <c r="J11" s="25">
        <f t="shared" si="0"/>
        <v>0</v>
      </c>
      <c r="K11" s="25">
        <f t="shared" si="0"/>
        <v>0</v>
      </c>
      <c r="L11" s="25">
        <f t="shared" si="0"/>
        <v>0</v>
      </c>
      <c r="M11" s="25">
        <f t="shared" si="0"/>
        <v>0</v>
      </c>
      <c r="N11" s="25">
        <f t="shared" si="0"/>
        <v>0</v>
      </c>
      <c r="O11" s="25">
        <f t="shared" si="0"/>
        <v>0</v>
      </c>
      <c r="P11" s="11">
        <f>P12+P13+P16</f>
        <v>29659040.690000001</v>
      </c>
      <c r="Q11" s="11">
        <f>Q12+Q13+Q16</f>
        <v>13901804.49</v>
      </c>
      <c r="R11" s="11">
        <f>R12+R13+R16</f>
        <v>14548149.33</v>
      </c>
      <c r="S11" s="11">
        <f>S12+S13+S16</f>
        <v>13654569.83</v>
      </c>
      <c r="T11" s="11">
        <f>SUM(T12:T16)</f>
        <v>98729595.319999993</v>
      </c>
    </row>
    <row r="12" spans="1:20" ht="18.75" customHeight="1" x14ac:dyDescent="0.2">
      <c r="A12" s="12" t="s">
        <v>69</v>
      </c>
      <c r="B12" s="13">
        <v>176000000</v>
      </c>
      <c r="C12" s="13">
        <f>25000000+176000000</f>
        <v>201000000</v>
      </c>
      <c r="D12" s="13">
        <v>11503407.5</v>
      </c>
      <c r="E12" s="13">
        <v>11123907.5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13">
        <v>13139467.91</v>
      </c>
      <c r="Q12" s="13">
        <v>11705422.5</v>
      </c>
      <c r="R12" s="13">
        <v>12282706.76</v>
      </c>
      <c r="S12" s="13">
        <v>11490422.5</v>
      </c>
      <c r="T12" s="13">
        <f>SUM(D12:S12)</f>
        <v>71245334.669999987</v>
      </c>
    </row>
    <row r="13" spans="1:20" ht="18.75" customHeight="1" x14ac:dyDescent="0.2">
      <c r="A13" s="12" t="s">
        <v>68</v>
      </c>
      <c r="B13" s="13">
        <v>6500000</v>
      </c>
      <c r="C13" s="13">
        <f>16000000+6500000</f>
        <v>22500000</v>
      </c>
      <c r="D13" s="13">
        <v>485000</v>
      </c>
      <c r="E13" s="33">
        <v>470000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33">
        <v>14767600</v>
      </c>
      <c r="Q13" s="35">
        <v>445000</v>
      </c>
      <c r="R13" s="35">
        <v>495000</v>
      </c>
      <c r="S13" s="35">
        <v>445000</v>
      </c>
      <c r="T13" s="13">
        <f>SUM(D13:S13)</f>
        <v>17107600</v>
      </c>
    </row>
    <row r="14" spans="1:20" ht="18.75" customHeight="1" x14ac:dyDescent="0.2">
      <c r="A14" s="12" t="s">
        <v>67</v>
      </c>
      <c r="B14" s="13"/>
      <c r="C14" s="13"/>
      <c r="D14" s="13"/>
      <c r="E14" s="13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13"/>
      <c r="Q14" s="13"/>
      <c r="R14" s="13"/>
      <c r="S14" s="13"/>
      <c r="T14" s="13">
        <f t="shared" ref="T14:T35" si="1">SUM(D14:Q14)</f>
        <v>0</v>
      </c>
    </row>
    <row r="15" spans="1:20" ht="18.75" customHeight="1" x14ac:dyDescent="0.2">
      <c r="A15" s="12" t="s">
        <v>66</v>
      </c>
      <c r="B15" s="13">
        <v>25100000</v>
      </c>
      <c r="C15" s="13"/>
      <c r="D15" s="13"/>
      <c r="E15" s="13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3"/>
      <c r="Q15" s="13"/>
      <c r="R15" s="13"/>
      <c r="S15" s="13"/>
      <c r="T15" s="13">
        <f t="shared" si="1"/>
        <v>0</v>
      </c>
    </row>
    <row r="16" spans="1:20" ht="18.75" customHeight="1" x14ac:dyDescent="0.2">
      <c r="A16" s="12" t="s">
        <v>65</v>
      </c>
      <c r="B16" s="13"/>
      <c r="C16" s="13">
        <v>25100000</v>
      </c>
      <c r="D16" s="13">
        <v>1720506.21</v>
      </c>
      <c r="E16" s="13">
        <v>1663209.77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3">
        <v>1751972.78</v>
      </c>
      <c r="Q16" s="13">
        <v>1751381.99</v>
      </c>
      <c r="R16" s="13">
        <v>1770442.57</v>
      </c>
      <c r="S16" s="13">
        <v>1719147.33</v>
      </c>
      <c r="T16" s="13">
        <f>SUM(D16:S16)</f>
        <v>10376660.65</v>
      </c>
    </row>
    <row r="17" spans="1:21" ht="18.75" customHeight="1" x14ac:dyDescent="0.2">
      <c r="A17" s="10" t="s">
        <v>64</v>
      </c>
      <c r="B17" s="11">
        <f>B18+B21+B22+B23+B24+B25+B26</f>
        <v>10586869</v>
      </c>
      <c r="C17" s="11">
        <f t="shared" ref="C17:O17" si="2">SUM(C18:C26)</f>
        <v>56603131</v>
      </c>
      <c r="D17" s="11"/>
      <c r="E17" s="11">
        <f>E18+E25+E24+E23+E22</f>
        <v>1854658.7</v>
      </c>
      <c r="F17" s="25">
        <f t="shared" si="2"/>
        <v>0</v>
      </c>
      <c r="G17" s="25">
        <f t="shared" si="2"/>
        <v>0</v>
      </c>
      <c r="H17" s="25">
        <f t="shared" si="2"/>
        <v>0</v>
      </c>
      <c r="I17" s="25">
        <f t="shared" si="2"/>
        <v>0</v>
      </c>
      <c r="J17" s="25">
        <f t="shared" si="2"/>
        <v>0</v>
      </c>
      <c r="K17" s="25">
        <f t="shared" si="2"/>
        <v>0</v>
      </c>
      <c r="L17" s="25">
        <f t="shared" si="2"/>
        <v>0</v>
      </c>
      <c r="M17" s="25">
        <f t="shared" si="2"/>
        <v>0</v>
      </c>
      <c r="N17" s="25">
        <f t="shared" si="2"/>
        <v>0</v>
      </c>
      <c r="O17" s="25">
        <f t="shared" si="2"/>
        <v>0</v>
      </c>
      <c r="P17" s="11">
        <f>P18+P25+P24+P23+P22+P26+P20+P21</f>
        <v>2486217.11</v>
      </c>
      <c r="Q17" s="11">
        <f>Q18+Q19+Q20+Q21+Q22+Q23+Q26+Q25</f>
        <v>1607911.39</v>
      </c>
      <c r="R17" s="11">
        <f>R18+R19+R20+R21+R22+R23+R26+R25</f>
        <v>1366861.42</v>
      </c>
      <c r="S17" s="11">
        <f>S18+S19+S20+S21+S22+S23+S26+S25</f>
        <v>2395754.12</v>
      </c>
      <c r="T17" s="11">
        <f>SUM(D17:S17)</f>
        <v>9711402.7399999984</v>
      </c>
    </row>
    <row r="18" spans="1:21" ht="18.75" customHeight="1" x14ac:dyDescent="0.2">
      <c r="A18" s="12" t="s">
        <v>63</v>
      </c>
      <c r="B18" s="13">
        <v>4190000</v>
      </c>
      <c r="C18" s="13">
        <f>1630000+5820000</f>
        <v>7450000</v>
      </c>
      <c r="D18" s="13"/>
      <c r="E18" s="13">
        <v>291664.89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13">
        <v>429575.26</v>
      </c>
      <c r="Q18" s="13">
        <v>453643.51</v>
      </c>
      <c r="R18" s="13">
        <v>34941.449999999997</v>
      </c>
      <c r="S18" s="13">
        <v>722652.35</v>
      </c>
      <c r="T18" s="13">
        <f>SUM(D18:S18)</f>
        <v>1932477.46</v>
      </c>
    </row>
    <row r="19" spans="1:21" ht="18.75" customHeight="1" x14ac:dyDescent="0.2">
      <c r="A19" s="12" t="s">
        <v>62</v>
      </c>
      <c r="B19" s="13"/>
      <c r="C19" s="13">
        <v>1500000</v>
      </c>
      <c r="D19" s="13"/>
      <c r="E19" s="13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13"/>
      <c r="Q19" s="13">
        <v>63500</v>
      </c>
      <c r="R19" s="13"/>
      <c r="S19" s="13"/>
      <c r="T19" s="13">
        <f t="shared" ref="T19:T26" si="3">SUM(D19:S19)</f>
        <v>63500</v>
      </c>
    </row>
    <row r="20" spans="1:21" ht="18.75" customHeight="1" x14ac:dyDescent="0.2">
      <c r="A20" s="12" t="s">
        <v>61</v>
      </c>
      <c r="B20" s="13"/>
      <c r="C20" s="13">
        <v>4800000</v>
      </c>
      <c r="D20" s="13"/>
      <c r="E20" s="13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13">
        <v>384550</v>
      </c>
      <c r="Q20" s="13">
        <v>247150</v>
      </c>
      <c r="R20" s="13">
        <v>1276600</v>
      </c>
      <c r="S20" s="13">
        <v>806450</v>
      </c>
      <c r="T20" s="13">
        <f t="shared" si="3"/>
        <v>2714750</v>
      </c>
    </row>
    <row r="21" spans="1:21" ht="18.75" customHeight="1" x14ac:dyDescent="0.2">
      <c r="A21" s="12" t="s">
        <v>60</v>
      </c>
      <c r="B21" s="13">
        <v>38541</v>
      </c>
      <c r="C21" s="13">
        <v>1261459</v>
      </c>
      <c r="D21" s="13"/>
      <c r="E21" s="13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3">
        <v>202950</v>
      </c>
      <c r="Q21" s="13">
        <v>5700</v>
      </c>
      <c r="R21" s="13"/>
      <c r="S21" s="13"/>
      <c r="T21" s="13">
        <f t="shared" si="3"/>
        <v>208650</v>
      </c>
    </row>
    <row r="22" spans="1:21" ht="18.75" customHeight="1" x14ac:dyDescent="0.2">
      <c r="A22" s="12" t="s">
        <v>59</v>
      </c>
      <c r="B22" s="13">
        <v>750000</v>
      </c>
      <c r="C22" s="13">
        <f>3250000+3000000</f>
        <v>6250000</v>
      </c>
      <c r="D22" s="13"/>
      <c r="E22" s="13">
        <v>500000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13">
        <v>250000</v>
      </c>
      <c r="Q22" s="13">
        <v>250000</v>
      </c>
      <c r="R22" s="13"/>
      <c r="S22" s="13"/>
      <c r="T22" s="13">
        <f t="shared" si="3"/>
        <v>1000000</v>
      </c>
    </row>
    <row r="23" spans="1:21" ht="18.75" customHeight="1" x14ac:dyDescent="0.2">
      <c r="A23" s="12" t="s">
        <v>58</v>
      </c>
      <c r="B23" s="13">
        <v>5300000</v>
      </c>
      <c r="C23" s="13"/>
      <c r="D23" s="13"/>
      <c r="E23" s="13">
        <v>55854.29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13">
        <v>36729.72</v>
      </c>
      <c r="Q23" s="13">
        <v>45753.38</v>
      </c>
      <c r="R23" s="13">
        <v>55319.97</v>
      </c>
      <c r="S23" s="13">
        <v>48321.77</v>
      </c>
      <c r="T23" s="13">
        <f t="shared" si="3"/>
        <v>241979.13</v>
      </c>
    </row>
    <row r="24" spans="1:21" ht="18.75" customHeight="1" x14ac:dyDescent="0.2">
      <c r="A24" s="12" t="s">
        <v>57</v>
      </c>
      <c r="B24" s="13">
        <v>115623</v>
      </c>
      <c r="C24" s="13">
        <f>12884377+5300000</f>
        <v>18184377</v>
      </c>
      <c r="D24" s="13"/>
      <c r="E24" s="13">
        <v>463520.7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13">
        <v>311437.73</v>
      </c>
      <c r="Q24" s="13"/>
      <c r="R24" s="13"/>
      <c r="S24" s="13"/>
      <c r="T24" s="13">
        <f t="shared" si="3"/>
        <v>774958.42999999993</v>
      </c>
    </row>
    <row r="25" spans="1:21" ht="18.75" customHeight="1" x14ac:dyDescent="0.2">
      <c r="A25" s="12" t="s">
        <v>56</v>
      </c>
      <c r="B25" s="13">
        <v>154164</v>
      </c>
      <c r="C25" s="13">
        <v>13345836</v>
      </c>
      <c r="D25" s="13"/>
      <c r="E25" s="13">
        <v>543618.81999999995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13">
        <v>282433</v>
      </c>
      <c r="Q25" s="13">
        <v>246486</v>
      </c>
      <c r="R25" s="13"/>
      <c r="S25" s="13">
        <v>64900</v>
      </c>
      <c r="T25" s="13">
        <f t="shared" si="3"/>
        <v>1137437.8199999998</v>
      </c>
    </row>
    <row r="26" spans="1:21" ht="18.75" customHeight="1" x14ac:dyDescent="0.2">
      <c r="A26" s="12" t="s">
        <v>55</v>
      </c>
      <c r="B26" s="13">
        <v>38541</v>
      </c>
      <c r="C26" s="13">
        <v>3811459</v>
      </c>
      <c r="D26" s="13"/>
      <c r="E26" s="13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13">
        <v>588541.4</v>
      </c>
      <c r="Q26" s="13">
        <v>295678.5</v>
      </c>
      <c r="R26" s="13"/>
      <c r="S26" s="13">
        <v>753430</v>
      </c>
      <c r="T26" s="13">
        <f t="shared" si="3"/>
        <v>1637649.9</v>
      </c>
    </row>
    <row r="27" spans="1:21" ht="18.75" customHeight="1" x14ac:dyDescent="0.2">
      <c r="A27" s="10" t="s">
        <v>54</v>
      </c>
      <c r="B27" s="11">
        <f>B28+B29+B30+B31+B32+B33+B34+B35</f>
        <v>19468462</v>
      </c>
      <c r="C27" s="11">
        <f>SUM(C28:C36)</f>
        <v>35223770.990000002</v>
      </c>
      <c r="D27" s="11">
        <f>D34</f>
        <v>1000000</v>
      </c>
      <c r="E27" s="11">
        <f>E28+E29+E30+E32+E33+E34+E36</f>
        <v>2821594.83</v>
      </c>
      <c r="F27" s="25">
        <f t="shared" ref="F27:O27" si="4">SUM(F28:F36)</f>
        <v>0</v>
      </c>
      <c r="G27" s="25">
        <f t="shared" si="4"/>
        <v>0</v>
      </c>
      <c r="H27" s="25">
        <f t="shared" si="4"/>
        <v>0</v>
      </c>
      <c r="I27" s="25">
        <f t="shared" si="4"/>
        <v>0</v>
      </c>
      <c r="J27" s="25">
        <f t="shared" si="4"/>
        <v>0</v>
      </c>
      <c r="K27" s="25">
        <f t="shared" si="4"/>
        <v>0</v>
      </c>
      <c r="L27" s="25">
        <f t="shared" si="4"/>
        <v>0</v>
      </c>
      <c r="M27" s="25">
        <f t="shared" si="4"/>
        <v>0</v>
      </c>
      <c r="N27" s="25">
        <f t="shared" si="4"/>
        <v>0</v>
      </c>
      <c r="O27" s="25">
        <f t="shared" si="4"/>
        <v>0</v>
      </c>
      <c r="P27" s="11">
        <f>P28+P29+P30+P32+P33+P34+P36</f>
        <v>1556717.4</v>
      </c>
      <c r="Q27" s="11">
        <f>Q28+Q32+Q34+Q33+Q36+Q29</f>
        <v>1445476</v>
      </c>
      <c r="R27" s="11">
        <f>R28+R32+R34+R33+R36+R29</f>
        <v>150000</v>
      </c>
      <c r="S27" s="11">
        <f>S28+S32+S34+S33+S36+S29</f>
        <v>4650248.91</v>
      </c>
      <c r="T27" s="11">
        <f>SUM(D27:S27)</f>
        <v>11624037.140000001</v>
      </c>
    </row>
    <row r="28" spans="1:21" ht="18.75" customHeight="1" x14ac:dyDescent="0.2">
      <c r="A28" s="12" t="s">
        <v>53</v>
      </c>
      <c r="B28" s="13">
        <v>77082</v>
      </c>
      <c r="C28" s="13">
        <v>2482918</v>
      </c>
      <c r="D28" s="13"/>
      <c r="E28" s="13">
        <v>1457722.8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13">
        <v>26760</v>
      </c>
      <c r="Q28" s="13">
        <v>2692</v>
      </c>
      <c r="R28" s="13"/>
      <c r="S28" s="13"/>
      <c r="T28" s="13">
        <f>SUM(D28:Q28)</f>
        <v>1487174.8</v>
      </c>
    </row>
    <row r="29" spans="1:21" ht="18.75" customHeight="1" x14ac:dyDescent="0.2">
      <c r="A29" s="12" t="s">
        <v>52</v>
      </c>
      <c r="B29" s="13">
        <v>77082</v>
      </c>
      <c r="C29" s="13">
        <v>1422918</v>
      </c>
      <c r="D29" s="13"/>
      <c r="E29" s="13">
        <v>103486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13"/>
      <c r="Q29" s="13">
        <v>639000</v>
      </c>
      <c r="R29" s="13"/>
      <c r="S29" s="13"/>
      <c r="T29" s="13">
        <f>SUM(D29:Q29)</f>
        <v>742486</v>
      </c>
    </row>
    <row r="30" spans="1:21" ht="18.75" customHeight="1" x14ac:dyDescent="0.2">
      <c r="A30" s="12" t="s">
        <v>51</v>
      </c>
      <c r="B30" s="13">
        <v>151817</v>
      </c>
      <c r="C30" s="13">
        <f>1957506+1359323</f>
        <v>3316829</v>
      </c>
      <c r="D30" s="13"/>
      <c r="E30" s="13">
        <v>187367.95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13">
        <v>193005.4</v>
      </c>
      <c r="Q30" s="13"/>
      <c r="R30" s="13"/>
      <c r="S30" s="13"/>
      <c r="T30" s="13">
        <f t="shared" si="1"/>
        <v>380373.35</v>
      </c>
    </row>
    <row r="31" spans="1:21" ht="18.75" customHeight="1" x14ac:dyDescent="0.2">
      <c r="A31" s="12" t="s">
        <v>50</v>
      </c>
      <c r="B31" s="13">
        <v>38541</v>
      </c>
      <c r="C31" s="13">
        <v>-38541</v>
      </c>
      <c r="D31" s="13"/>
      <c r="E31" s="13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13"/>
      <c r="Q31" s="13"/>
      <c r="R31" s="13"/>
      <c r="S31" s="13"/>
      <c r="T31" s="13">
        <f t="shared" si="1"/>
        <v>0</v>
      </c>
    </row>
    <row r="32" spans="1:21" ht="18.75" customHeight="1" x14ac:dyDescent="0.2">
      <c r="A32" s="12" t="s">
        <v>49</v>
      </c>
      <c r="B32" s="13">
        <v>154164</v>
      </c>
      <c r="C32" s="13">
        <v>1859422.99</v>
      </c>
      <c r="D32" s="13"/>
      <c r="E32" s="13">
        <v>36292.080000000002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3"/>
      <c r="Q32" s="13">
        <v>76050</v>
      </c>
      <c r="R32" s="13"/>
      <c r="S32" s="13"/>
      <c r="T32" s="13">
        <f>SUM(D32:Q32)</f>
        <v>112342.08</v>
      </c>
      <c r="U32" s="14"/>
    </row>
    <row r="33" spans="1:20" ht="18.75" customHeight="1" x14ac:dyDescent="0.2">
      <c r="A33" s="12" t="s">
        <v>48</v>
      </c>
      <c r="B33" s="13">
        <v>423951</v>
      </c>
      <c r="C33" s="13">
        <v>6176049</v>
      </c>
      <c r="D33" s="13"/>
      <c r="E33" s="13">
        <v>20886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13"/>
      <c r="Q33" s="13">
        <v>192000</v>
      </c>
      <c r="R33" s="13"/>
      <c r="S33" s="13"/>
      <c r="T33" s="13">
        <f>SUM(D33:Q33)</f>
        <v>212886</v>
      </c>
    </row>
    <row r="34" spans="1:20" ht="18.75" customHeight="1" x14ac:dyDescent="0.2">
      <c r="A34" s="12" t="s">
        <v>47</v>
      </c>
      <c r="B34" s="13">
        <v>18192705</v>
      </c>
      <c r="C34" s="13">
        <f>-42705+14000000</f>
        <v>13957295</v>
      </c>
      <c r="D34" s="13">
        <v>1000000</v>
      </c>
      <c r="E34" s="13">
        <v>1000000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13">
        <v>1235000</v>
      </c>
      <c r="Q34" s="13"/>
      <c r="R34" s="13">
        <v>150000</v>
      </c>
      <c r="S34" s="13">
        <v>4650248.91</v>
      </c>
      <c r="T34" s="13">
        <f>SUM(D34:S34)</f>
        <v>8035248.9100000001</v>
      </c>
    </row>
    <row r="35" spans="1:20" ht="18.75" customHeight="1" x14ac:dyDescent="0.2">
      <c r="A35" s="12" t="s">
        <v>46</v>
      </c>
      <c r="B35" s="13">
        <v>353120</v>
      </c>
      <c r="C35" s="13"/>
      <c r="D35" s="13"/>
      <c r="E35" s="13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13"/>
      <c r="Q35" s="13"/>
      <c r="R35" s="13"/>
      <c r="S35" s="13"/>
      <c r="T35" s="13">
        <f t="shared" si="1"/>
        <v>0</v>
      </c>
    </row>
    <row r="36" spans="1:20" ht="18.75" customHeight="1" x14ac:dyDescent="0.2">
      <c r="A36" s="12" t="s">
        <v>45</v>
      </c>
      <c r="B36" s="13"/>
      <c r="C36" s="13">
        <f>5046880+1000000</f>
        <v>6046880</v>
      </c>
      <c r="D36" s="13"/>
      <c r="E36" s="13">
        <v>15840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3">
        <v>101952</v>
      </c>
      <c r="Q36" s="13">
        <v>535734</v>
      </c>
      <c r="R36" s="13"/>
      <c r="S36" s="13"/>
      <c r="T36" s="13">
        <f>SUM(D36:Q36)</f>
        <v>653526</v>
      </c>
    </row>
    <row r="37" spans="1:20" ht="18.75" customHeight="1" x14ac:dyDescent="0.2">
      <c r="A37" s="10" t="s">
        <v>44</v>
      </c>
      <c r="B37" s="11"/>
      <c r="C37" s="11">
        <f t="shared" ref="C37:T37" si="5">SUM(C38:C45)</f>
        <v>0</v>
      </c>
      <c r="D37" s="11"/>
      <c r="E37" s="11"/>
      <c r="F37" s="25">
        <f t="shared" si="5"/>
        <v>0</v>
      </c>
      <c r="G37" s="25">
        <f t="shared" si="5"/>
        <v>0</v>
      </c>
      <c r="H37" s="25">
        <f t="shared" si="5"/>
        <v>0</v>
      </c>
      <c r="I37" s="25">
        <f t="shared" si="5"/>
        <v>0</v>
      </c>
      <c r="J37" s="25">
        <f t="shared" si="5"/>
        <v>0</v>
      </c>
      <c r="K37" s="25">
        <f t="shared" si="5"/>
        <v>0</v>
      </c>
      <c r="L37" s="25">
        <f t="shared" si="5"/>
        <v>0</v>
      </c>
      <c r="M37" s="25">
        <f t="shared" si="5"/>
        <v>0</v>
      </c>
      <c r="N37" s="25">
        <f t="shared" si="5"/>
        <v>0</v>
      </c>
      <c r="O37" s="25">
        <f t="shared" si="5"/>
        <v>0</v>
      </c>
      <c r="P37" s="11"/>
      <c r="Q37" s="11"/>
      <c r="R37" s="11"/>
      <c r="S37" s="11"/>
      <c r="T37" s="11">
        <f t="shared" si="5"/>
        <v>0</v>
      </c>
    </row>
    <row r="38" spans="1:20" ht="18.75" customHeight="1" x14ac:dyDescent="0.2">
      <c r="A38" s="12" t="s">
        <v>43</v>
      </c>
      <c r="B38" s="13"/>
      <c r="C38" s="13"/>
      <c r="D38" s="13"/>
      <c r="E38" s="13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13"/>
      <c r="Q38" s="13"/>
      <c r="R38" s="13"/>
      <c r="S38" s="13"/>
      <c r="T38" s="13">
        <f t="shared" ref="T38:T52" si="6">SUM(D38:O38)</f>
        <v>0</v>
      </c>
    </row>
    <row r="39" spans="1:20" ht="18.75" customHeight="1" x14ac:dyDescent="0.2">
      <c r="A39" s="12" t="s">
        <v>42</v>
      </c>
      <c r="B39" s="13"/>
      <c r="C39" s="13"/>
      <c r="D39" s="13"/>
      <c r="E39" s="13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13"/>
      <c r="Q39" s="13"/>
      <c r="R39" s="13"/>
      <c r="S39" s="13"/>
      <c r="T39" s="13">
        <f t="shared" si="6"/>
        <v>0</v>
      </c>
    </row>
    <row r="40" spans="1:20" ht="18.75" customHeight="1" x14ac:dyDescent="0.2">
      <c r="A40" s="12" t="s">
        <v>41</v>
      </c>
      <c r="B40" s="13"/>
      <c r="C40" s="13"/>
      <c r="D40" s="13"/>
      <c r="E40" s="13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13"/>
      <c r="Q40" s="13"/>
      <c r="R40" s="13"/>
      <c r="S40" s="13"/>
      <c r="T40" s="13">
        <f t="shared" si="6"/>
        <v>0</v>
      </c>
    </row>
    <row r="41" spans="1:20" ht="18.75" customHeight="1" x14ac:dyDescent="0.2">
      <c r="A41" s="12" t="s">
        <v>40</v>
      </c>
      <c r="B41" s="13"/>
      <c r="C41" s="13"/>
      <c r="D41" s="13"/>
      <c r="E41" s="13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13"/>
      <c r="Q41" s="13"/>
      <c r="R41" s="13"/>
      <c r="S41" s="13"/>
      <c r="T41" s="13">
        <f t="shared" si="6"/>
        <v>0</v>
      </c>
    </row>
    <row r="42" spans="1:20" ht="18.75" customHeight="1" x14ac:dyDescent="0.2">
      <c r="A42" s="12" t="s">
        <v>39</v>
      </c>
      <c r="B42" s="13"/>
      <c r="C42" s="13"/>
      <c r="D42" s="13"/>
      <c r="E42" s="13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13"/>
      <c r="Q42" s="13"/>
      <c r="R42" s="13"/>
      <c r="S42" s="13"/>
      <c r="T42" s="13">
        <f t="shared" si="6"/>
        <v>0</v>
      </c>
    </row>
    <row r="43" spans="1:20" ht="18.75" customHeight="1" x14ac:dyDescent="0.2">
      <c r="A43" s="12" t="s">
        <v>38</v>
      </c>
      <c r="B43" s="13"/>
      <c r="C43" s="13"/>
      <c r="D43" s="13"/>
      <c r="E43" s="13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13"/>
      <c r="Q43" s="13"/>
      <c r="R43" s="13"/>
      <c r="S43" s="13"/>
      <c r="T43" s="13">
        <f t="shared" si="6"/>
        <v>0</v>
      </c>
    </row>
    <row r="44" spans="1:20" ht="18.75" customHeight="1" x14ac:dyDescent="0.2">
      <c r="A44" s="12" t="s">
        <v>37</v>
      </c>
      <c r="B44" s="13"/>
      <c r="C44" s="13"/>
      <c r="D44" s="13"/>
      <c r="E44" s="13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13"/>
      <c r="Q44" s="13"/>
      <c r="R44" s="13"/>
      <c r="S44" s="13"/>
      <c r="T44" s="13">
        <f t="shared" si="6"/>
        <v>0</v>
      </c>
    </row>
    <row r="45" spans="1:20" ht="18.75" customHeight="1" x14ac:dyDescent="0.2">
      <c r="A45" s="12" t="s">
        <v>36</v>
      </c>
      <c r="B45" s="13"/>
      <c r="C45" s="13"/>
      <c r="D45" s="13"/>
      <c r="E45" s="13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13"/>
      <c r="Q45" s="13"/>
      <c r="R45" s="13"/>
      <c r="S45" s="13"/>
      <c r="T45" s="13">
        <f t="shared" si="6"/>
        <v>0</v>
      </c>
    </row>
    <row r="46" spans="1:20" ht="18.75" customHeight="1" x14ac:dyDescent="0.2">
      <c r="A46" s="10" t="s">
        <v>35</v>
      </c>
      <c r="B46" s="11"/>
      <c r="C46" s="11"/>
      <c r="D46" s="13"/>
      <c r="E46" s="13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13"/>
      <c r="Q46" s="13"/>
      <c r="R46" s="13"/>
      <c r="S46" s="13"/>
      <c r="T46" s="13">
        <f t="shared" si="6"/>
        <v>0</v>
      </c>
    </row>
    <row r="47" spans="1:20" ht="18.75" customHeight="1" x14ac:dyDescent="0.2">
      <c r="A47" s="12" t="s">
        <v>34</v>
      </c>
      <c r="B47" s="13"/>
      <c r="C47" s="13"/>
      <c r="D47" s="13"/>
      <c r="E47" s="13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13"/>
      <c r="Q47" s="13"/>
      <c r="R47" s="13"/>
      <c r="S47" s="13"/>
      <c r="T47" s="13">
        <f t="shared" si="6"/>
        <v>0</v>
      </c>
    </row>
    <row r="48" spans="1:20" ht="18.75" customHeight="1" x14ac:dyDescent="0.2">
      <c r="A48" s="12" t="s">
        <v>33</v>
      </c>
      <c r="B48" s="13"/>
      <c r="C48" s="13"/>
      <c r="D48" s="13"/>
      <c r="E48" s="13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13"/>
      <c r="Q48" s="13"/>
      <c r="R48" s="13"/>
      <c r="S48" s="13"/>
      <c r="T48" s="13">
        <f t="shared" si="6"/>
        <v>0</v>
      </c>
    </row>
    <row r="49" spans="1:20" ht="18.75" customHeight="1" x14ac:dyDescent="0.2">
      <c r="A49" s="12" t="s">
        <v>32</v>
      </c>
      <c r="B49" s="13"/>
      <c r="C49" s="13"/>
      <c r="D49" s="13"/>
      <c r="E49" s="13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13"/>
      <c r="Q49" s="13"/>
      <c r="R49" s="13"/>
      <c r="S49" s="13"/>
      <c r="T49" s="13">
        <f t="shared" si="6"/>
        <v>0</v>
      </c>
    </row>
    <row r="50" spans="1:20" ht="18.75" customHeight="1" x14ac:dyDescent="0.2">
      <c r="A50" s="12" t="s">
        <v>31</v>
      </c>
      <c r="B50" s="13"/>
      <c r="C50" s="13"/>
      <c r="D50" s="13"/>
      <c r="E50" s="13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13"/>
      <c r="Q50" s="13"/>
      <c r="R50" s="13"/>
      <c r="S50" s="13"/>
      <c r="T50" s="13">
        <f t="shared" si="6"/>
        <v>0</v>
      </c>
    </row>
    <row r="51" spans="1:20" ht="18.75" customHeight="1" x14ac:dyDescent="0.2">
      <c r="A51" s="12" t="s">
        <v>30</v>
      </c>
      <c r="B51" s="13"/>
      <c r="C51" s="13"/>
      <c r="D51" s="13"/>
      <c r="E51" s="13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13"/>
      <c r="Q51" s="13"/>
      <c r="R51" s="13"/>
      <c r="S51" s="13"/>
      <c r="T51" s="13">
        <f t="shared" si="6"/>
        <v>0</v>
      </c>
    </row>
    <row r="52" spans="1:20" ht="18.75" customHeight="1" x14ac:dyDescent="0.2">
      <c r="A52" s="12" t="s">
        <v>29</v>
      </c>
      <c r="B52" s="13"/>
      <c r="C52" s="13"/>
      <c r="D52" s="13"/>
      <c r="E52" s="13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13"/>
      <c r="Q52" s="13"/>
      <c r="R52" s="13"/>
      <c r="S52" s="13"/>
      <c r="T52" s="13">
        <f t="shared" si="6"/>
        <v>0</v>
      </c>
    </row>
    <row r="53" spans="1:20" ht="18.75" customHeight="1" x14ac:dyDescent="0.2">
      <c r="A53" s="10" t="s">
        <v>28</v>
      </c>
      <c r="B53" s="11">
        <f>B54+B55+B57+B58</f>
        <v>423992</v>
      </c>
      <c r="C53" s="11">
        <f t="shared" ref="C53:O53" si="7">SUM(C54:C62)</f>
        <v>7026008</v>
      </c>
      <c r="D53" s="11"/>
      <c r="E53" s="11"/>
      <c r="F53" s="25">
        <f t="shared" si="7"/>
        <v>0</v>
      </c>
      <c r="G53" s="25">
        <f t="shared" si="7"/>
        <v>0</v>
      </c>
      <c r="H53" s="25">
        <f t="shared" si="7"/>
        <v>0</v>
      </c>
      <c r="I53" s="25">
        <f t="shared" si="7"/>
        <v>0</v>
      </c>
      <c r="J53" s="25">
        <f t="shared" si="7"/>
        <v>0</v>
      </c>
      <c r="K53" s="25">
        <f t="shared" si="7"/>
        <v>0</v>
      </c>
      <c r="L53" s="25">
        <f t="shared" si="7"/>
        <v>0</v>
      </c>
      <c r="M53" s="25">
        <f t="shared" si="7"/>
        <v>0</v>
      </c>
      <c r="N53" s="25">
        <f t="shared" si="7"/>
        <v>0</v>
      </c>
      <c r="O53" s="25">
        <f t="shared" si="7"/>
        <v>0</v>
      </c>
      <c r="P53" s="11"/>
      <c r="Q53" s="11"/>
      <c r="R53" s="11">
        <f>R54</f>
        <v>1991162.92</v>
      </c>
      <c r="S53" s="11"/>
      <c r="T53" s="11">
        <f>R53</f>
        <v>1991162.92</v>
      </c>
    </row>
    <row r="54" spans="1:20" ht="18.75" customHeight="1" x14ac:dyDescent="0.2">
      <c r="A54" s="12" t="s">
        <v>27</v>
      </c>
      <c r="B54" s="13">
        <v>115623</v>
      </c>
      <c r="C54" s="13">
        <v>6484377</v>
      </c>
      <c r="D54" s="13"/>
      <c r="E54" s="13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13"/>
      <c r="Q54" s="13"/>
      <c r="R54" s="13">
        <v>1991162.92</v>
      </c>
      <c r="S54" s="13"/>
      <c r="T54" s="13">
        <f>SUM(D54:O54)</f>
        <v>0</v>
      </c>
    </row>
    <row r="55" spans="1:20" ht="18.75" customHeight="1" x14ac:dyDescent="0.2">
      <c r="A55" s="12" t="s">
        <v>26</v>
      </c>
      <c r="B55" s="13">
        <v>77082</v>
      </c>
      <c r="C55" s="13">
        <v>-77082</v>
      </c>
      <c r="D55" s="13"/>
      <c r="E55" s="13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13"/>
      <c r="Q55" s="13"/>
      <c r="R55" s="13"/>
      <c r="S55" s="13"/>
      <c r="T55" s="13">
        <f>SUM(D55:O55)</f>
        <v>0</v>
      </c>
    </row>
    <row r="56" spans="1:20" ht="18.75" customHeight="1" x14ac:dyDescent="0.2">
      <c r="A56" s="12" t="s">
        <v>25</v>
      </c>
      <c r="B56" s="13"/>
      <c r="C56" s="13">
        <v>-38541</v>
      </c>
      <c r="D56" s="13"/>
      <c r="E56" s="13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13"/>
      <c r="Q56" s="13"/>
      <c r="R56" s="13"/>
      <c r="S56" s="13"/>
      <c r="T56" s="13">
        <f>SUM(D56:O56)</f>
        <v>0</v>
      </c>
    </row>
    <row r="57" spans="1:20" ht="18.75" customHeight="1" x14ac:dyDescent="0.2">
      <c r="A57" s="12" t="s">
        <v>24</v>
      </c>
      <c r="B57" s="13">
        <v>38541</v>
      </c>
      <c r="C57" s="13"/>
      <c r="D57" s="13"/>
      <c r="E57" s="13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13"/>
      <c r="Q57" s="13"/>
      <c r="R57" s="13"/>
      <c r="S57" s="13"/>
      <c r="T57" s="34">
        <f t="shared" ref="T57:T58" si="8">SUM(D57:O57)</f>
        <v>0</v>
      </c>
    </row>
    <row r="58" spans="1:20" ht="18.75" customHeight="1" x14ac:dyDescent="0.2">
      <c r="A58" s="12" t="s">
        <v>23</v>
      </c>
      <c r="B58" s="13">
        <v>192746</v>
      </c>
      <c r="C58" s="13"/>
      <c r="D58" s="13"/>
      <c r="E58" s="13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13"/>
      <c r="Q58" s="13"/>
      <c r="R58" s="13"/>
      <c r="S58" s="13"/>
      <c r="T58" s="13">
        <f t="shared" si="8"/>
        <v>0</v>
      </c>
    </row>
    <row r="59" spans="1:20" ht="18.75" customHeight="1" x14ac:dyDescent="0.2">
      <c r="A59" s="12" t="s">
        <v>22</v>
      </c>
      <c r="B59" s="13"/>
      <c r="C59" s="13"/>
      <c r="D59" s="13"/>
      <c r="E59" s="13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13"/>
      <c r="Q59" s="13"/>
      <c r="R59" s="13"/>
      <c r="S59" s="13"/>
      <c r="T59" s="13">
        <f t="shared" ref="T59:T62" si="9">SUM(D59:O59)</f>
        <v>0</v>
      </c>
    </row>
    <row r="60" spans="1:20" ht="18.75" customHeight="1" x14ac:dyDescent="0.2">
      <c r="A60" s="12" t="s">
        <v>21</v>
      </c>
      <c r="B60" s="13"/>
      <c r="C60" s="13">
        <v>7254</v>
      </c>
      <c r="D60" s="13"/>
      <c r="E60" s="13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13"/>
      <c r="Q60" s="13"/>
      <c r="R60" s="13"/>
      <c r="S60" s="13"/>
      <c r="T60" s="13">
        <f t="shared" si="9"/>
        <v>0</v>
      </c>
    </row>
    <row r="61" spans="1:20" ht="18.75" customHeight="1" x14ac:dyDescent="0.2">
      <c r="A61" s="12" t="s">
        <v>20</v>
      </c>
      <c r="B61" s="13"/>
      <c r="C61" s="13">
        <v>650000</v>
      </c>
      <c r="D61" s="13"/>
      <c r="E61" s="13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13"/>
      <c r="Q61" s="13"/>
      <c r="R61" s="13"/>
      <c r="S61" s="13"/>
      <c r="T61" s="13">
        <f t="shared" si="9"/>
        <v>0</v>
      </c>
    </row>
    <row r="62" spans="1:20" ht="18.75" customHeight="1" x14ac:dyDescent="0.2">
      <c r="A62" s="12" t="s">
        <v>19</v>
      </c>
      <c r="B62" s="13"/>
      <c r="C62" s="13"/>
      <c r="D62" s="13"/>
      <c r="E62" s="13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13"/>
      <c r="Q62" s="13"/>
      <c r="R62" s="13"/>
      <c r="S62" s="13"/>
      <c r="T62" s="13">
        <f t="shared" si="9"/>
        <v>0</v>
      </c>
    </row>
    <row r="63" spans="1:20" ht="18.75" customHeight="1" x14ac:dyDescent="0.2">
      <c r="A63" s="10" t="s">
        <v>18</v>
      </c>
      <c r="B63" s="11"/>
      <c r="C63" s="11">
        <f t="shared" ref="C63:T63" si="10">SUM(C64:C67)</f>
        <v>0</v>
      </c>
      <c r="D63" s="11"/>
      <c r="E63" s="11"/>
      <c r="F63" s="25">
        <f t="shared" si="10"/>
        <v>0</v>
      </c>
      <c r="G63" s="25">
        <f t="shared" si="10"/>
        <v>0</v>
      </c>
      <c r="H63" s="25">
        <f t="shared" si="10"/>
        <v>0</v>
      </c>
      <c r="I63" s="25">
        <f t="shared" si="10"/>
        <v>0</v>
      </c>
      <c r="J63" s="25">
        <f t="shared" si="10"/>
        <v>0</v>
      </c>
      <c r="K63" s="25">
        <f t="shared" si="10"/>
        <v>0</v>
      </c>
      <c r="L63" s="25">
        <f t="shared" si="10"/>
        <v>0</v>
      </c>
      <c r="M63" s="25">
        <f t="shared" si="10"/>
        <v>0</v>
      </c>
      <c r="N63" s="25">
        <f t="shared" si="10"/>
        <v>0</v>
      </c>
      <c r="O63" s="25">
        <f t="shared" si="10"/>
        <v>0</v>
      </c>
      <c r="P63" s="11"/>
      <c r="Q63" s="11"/>
      <c r="R63" s="11"/>
      <c r="S63" s="11"/>
      <c r="T63" s="11">
        <f t="shared" si="10"/>
        <v>0</v>
      </c>
    </row>
    <row r="64" spans="1:20" ht="18.75" customHeight="1" x14ac:dyDescent="0.2">
      <c r="A64" s="12" t="s">
        <v>17</v>
      </c>
      <c r="B64" s="13"/>
      <c r="C64" s="13"/>
      <c r="D64" s="13"/>
      <c r="E64" s="13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13"/>
      <c r="Q64" s="13"/>
      <c r="R64" s="13"/>
      <c r="S64" s="13"/>
      <c r="T64" s="13">
        <f>SUM(D64:O64)</f>
        <v>0</v>
      </c>
    </row>
    <row r="65" spans="1:20" ht="18.75" customHeight="1" x14ac:dyDescent="0.2">
      <c r="A65" s="12" t="s">
        <v>16</v>
      </c>
      <c r="B65" s="34"/>
      <c r="C65" s="13"/>
      <c r="D65" s="13"/>
      <c r="E65" s="13"/>
      <c r="F65" s="26"/>
      <c r="G65" s="26"/>
      <c r="H65" s="26"/>
      <c r="I65" s="27"/>
      <c r="J65" s="26"/>
      <c r="K65" s="26"/>
      <c r="L65" s="26"/>
      <c r="M65" s="26"/>
      <c r="N65" s="26"/>
      <c r="O65" s="26"/>
      <c r="P65" s="13"/>
      <c r="Q65" s="13"/>
      <c r="R65" s="13"/>
      <c r="S65" s="13"/>
      <c r="T65" s="13">
        <f>SUM(D65:O65)</f>
        <v>0</v>
      </c>
    </row>
    <row r="66" spans="1:20" ht="18.75" customHeight="1" x14ac:dyDescent="0.2">
      <c r="A66" s="12" t="s">
        <v>15</v>
      </c>
      <c r="B66" s="13"/>
      <c r="C66" s="13"/>
      <c r="D66" s="13"/>
      <c r="E66" s="13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13"/>
      <c r="Q66" s="13"/>
      <c r="R66" s="13"/>
      <c r="S66" s="13"/>
      <c r="T66" s="13">
        <f>SUM(D66:O66)</f>
        <v>0</v>
      </c>
    </row>
    <row r="67" spans="1:20" ht="18.75" customHeight="1" x14ac:dyDescent="0.2">
      <c r="A67" s="12" t="s">
        <v>14</v>
      </c>
      <c r="B67" s="13"/>
      <c r="C67" s="13"/>
      <c r="D67" s="13"/>
      <c r="E67" s="13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13"/>
      <c r="Q67" s="13"/>
      <c r="R67" s="13"/>
      <c r="S67" s="13"/>
      <c r="T67" s="13">
        <f>SUM(D67:O67)</f>
        <v>0</v>
      </c>
    </row>
    <row r="68" spans="1:20" ht="18.75" customHeight="1" x14ac:dyDescent="0.2">
      <c r="A68" s="10" t="s">
        <v>91</v>
      </c>
      <c r="B68" s="11"/>
      <c r="C68" s="11"/>
      <c r="D68" s="11"/>
      <c r="E68" s="11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11"/>
      <c r="Q68" s="11"/>
      <c r="R68" s="11"/>
      <c r="S68" s="11"/>
      <c r="T68" s="11">
        <f t="shared" ref="T68" si="11">SUM(T69:T70)</f>
        <v>0</v>
      </c>
    </row>
    <row r="69" spans="1:20" ht="18.75" customHeight="1" x14ac:dyDescent="0.2">
      <c r="A69" s="12" t="s">
        <v>13</v>
      </c>
      <c r="B69" s="13"/>
      <c r="C69" s="13"/>
      <c r="D69" s="13"/>
      <c r="E69" s="13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13"/>
      <c r="Q69" s="13"/>
      <c r="R69" s="13"/>
      <c r="S69" s="13"/>
      <c r="T69" s="13">
        <f t="shared" ref="T69:T74" si="12">SUM(D69:O69)</f>
        <v>0</v>
      </c>
    </row>
    <row r="70" spans="1:20" ht="18.75" customHeight="1" x14ac:dyDescent="0.2">
      <c r="A70" s="12" t="s">
        <v>12</v>
      </c>
      <c r="B70" s="13"/>
      <c r="C70" s="13"/>
      <c r="D70" s="13"/>
      <c r="E70" s="13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13"/>
      <c r="Q70" s="13"/>
      <c r="R70" s="13"/>
      <c r="S70" s="13"/>
      <c r="T70" s="13">
        <f t="shared" si="12"/>
        <v>0</v>
      </c>
    </row>
    <row r="71" spans="1:20" ht="18.75" customHeight="1" x14ac:dyDescent="0.2">
      <c r="A71" s="10" t="s">
        <v>11</v>
      </c>
      <c r="B71" s="11"/>
      <c r="C71" s="11"/>
      <c r="D71" s="13"/>
      <c r="E71" s="13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13"/>
      <c r="Q71" s="13"/>
      <c r="R71" s="13"/>
      <c r="S71" s="13"/>
      <c r="T71" s="13">
        <f t="shared" si="12"/>
        <v>0</v>
      </c>
    </row>
    <row r="72" spans="1:20" ht="18.75" customHeight="1" x14ac:dyDescent="0.2">
      <c r="A72" s="12" t="s">
        <v>10</v>
      </c>
      <c r="B72" s="13"/>
      <c r="C72" s="13"/>
      <c r="D72" s="13"/>
      <c r="E72" s="13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13"/>
      <c r="Q72" s="13"/>
      <c r="R72" s="13"/>
      <c r="S72" s="13"/>
      <c r="T72" s="13">
        <f t="shared" si="12"/>
        <v>0</v>
      </c>
    </row>
    <row r="73" spans="1:20" ht="18.75" customHeight="1" x14ac:dyDescent="0.2">
      <c r="A73" s="12" t="s">
        <v>9</v>
      </c>
      <c r="B73" s="13"/>
      <c r="C73" s="13"/>
      <c r="D73" s="13"/>
      <c r="E73" s="13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13"/>
      <c r="Q73" s="13"/>
      <c r="R73" s="13"/>
      <c r="S73" s="13"/>
      <c r="T73" s="13">
        <f t="shared" si="12"/>
        <v>0</v>
      </c>
    </row>
    <row r="74" spans="1:20" ht="18.75" customHeight="1" x14ac:dyDescent="0.2">
      <c r="A74" s="12" t="s">
        <v>8</v>
      </c>
      <c r="B74" s="13"/>
      <c r="C74" s="13"/>
      <c r="D74" s="13"/>
      <c r="E74" s="13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13"/>
      <c r="Q74" s="13"/>
      <c r="R74" s="13"/>
      <c r="S74" s="13"/>
      <c r="T74" s="13">
        <f t="shared" si="12"/>
        <v>0</v>
      </c>
    </row>
    <row r="75" spans="1:20" ht="18.75" customHeight="1" x14ac:dyDescent="0.2">
      <c r="A75" s="12"/>
      <c r="B75" s="13"/>
      <c r="C75" s="13"/>
      <c r="D75" s="13"/>
      <c r="E75" s="13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13"/>
      <c r="Q75" s="13"/>
      <c r="R75" s="13"/>
      <c r="S75" s="13"/>
      <c r="T75" s="13"/>
    </row>
    <row r="76" spans="1:20" ht="18.75" customHeight="1" x14ac:dyDescent="0.2">
      <c r="A76" s="7" t="s">
        <v>7</v>
      </c>
      <c r="B76" s="9"/>
      <c r="C76" s="9">
        <f t="shared" ref="C76:T76" si="13">SUM(C77+C80+C83)</f>
        <v>0</v>
      </c>
      <c r="D76" s="9"/>
      <c r="E76" s="9"/>
      <c r="F76" s="24">
        <f t="shared" si="13"/>
        <v>0</v>
      </c>
      <c r="G76" s="24">
        <f t="shared" si="13"/>
        <v>0</v>
      </c>
      <c r="H76" s="24">
        <f t="shared" si="13"/>
        <v>0</v>
      </c>
      <c r="I76" s="24">
        <f t="shared" si="13"/>
        <v>0</v>
      </c>
      <c r="J76" s="24">
        <f t="shared" si="13"/>
        <v>0</v>
      </c>
      <c r="K76" s="24">
        <f t="shared" si="13"/>
        <v>0</v>
      </c>
      <c r="L76" s="24">
        <f t="shared" si="13"/>
        <v>0</v>
      </c>
      <c r="M76" s="24">
        <f t="shared" si="13"/>
        <v>0</v>
      </c>
      <c r="N76" s="24">
        <f t="shared" si="13"/>
        <v>0</v>
      </c>
      <c r="O76" s="24">
        <f t="shared" si="13"/>
        <v>0</v>
      </c>
      <c r="P76" s="9"/>
      <c r="Q76" s="9"/>
      <c r="R76" s="9"/>
      <c r="S76" s="9"/>
      <c r="T76" s="9">
        <f t="shared" si="13"/>
        <v>0</v>
      </c>
    </row>
    <row r="77" spans="1:20" ht="18.75" customHeight="1" x14ac:dyDescent="0.2">
      <c r="A77" s="10" t="s">
        <v>6</v>
      </c>
      <c r="B77" s="11">
        <f>B79</f>
        <v>350000000</v>
      </c>
      <c r="C77" s="11">
        <f t="shared" ref="C77:T77" si="14">SUM(C78:C79)</f>
        <v>0</v>
      </c>
      <c r="D77" s="11"/>
      <c r="E77" s="11"/>
      <c r="F77" s="25">
        <f t="shared" si="14"/>
        <v>0</v>
      </c>
      <c r="G77" s="25">
        <f t="shared" si="14"/>
        <v>0</v>
      </c>
      <c r="H77" s="25">
        <f t="shared" si="14"/>
        <v>0</v>
      </c>
      <c r="I77" s="25">
        <f t="shared" si="14"/>
        <v>0</v>
      </c>
      <c r="J77" s="25">
        <f t="shared" si="14"/>
        <v>0</v>
      </c>
      <c r="K77" s="25">
        <f t="shared" si="14"/>
        <v>0</v>
      </c>
      <c r="L77" s="25">
        <f t="shared" si="14"/>
        <v>0</v>
      </c>
      <c r="M77" s="25">
        <f t="shared" si="14"/>
        <v>0</v>
      </c>
      <c r="N77" s="25">
        <f>SUM(N78:N79)</f>
        <v>0</v>
      </c>
      <c r="O77" s="25">
        <f t="shared" si="14"/>
        <v>0</v>
      </c>
      <c r="P77" s="11"/>
      <c r="Q77" s="11"/>
      <c r="R77" s="11"/>
      <c r="S77" s="11"/>
      <c r="T77" s="11">
        <f t="shared" si="14"/>
        <v>0</v>
      </c>
    </row>
    <row r="78" spans="1:20" ht="18.75" customHeight="1" x14ac:dyDescent="0.2">
      <c r="A78" s="12" t="s">
        <v>92</v>
      </c>
      <c r="B78" s="13"/>
      <c r="C78" s="13"/>
      <c r="D78" s="13"/>
      <c r="E78" s="13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13"/>
      <c r="Q78" s="13"/>
      <c r="R78" s="13"/>
      <c r="S78" s="13"/>
      <c r="T78" s="13">
        <f t="shared" ref="T78:T84" si="15">SUM(D78:O78)</f>
        <v>0</v>
      </c>
    </row>
    <row r="79" spans="1:20" ht="18.75" customHeight="1" x14ac:dyDescent="0.2">
      <c r="A79" s="12" t="s">
        <v>93</v>
      </c>
      <c r="B79" s="13">
        <v>350000000</v>
      </c>
      <c r="C79" s="13"/>
      <c r="D79" s="13"/>
      <c r="E79" s="13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13"/>
      <c r="Q79" s="13"/>
      <c r="R79" s="13"/>
      <c r="S79" s="13"/>
      <c r="T79" s="13">
        <f t="shared" si="15"/>
        <v>0</v>
      </c>
    </row>
    <row r="80" spans="1:20" ht="18.75" customHeight="1" x14ac:dyDescent="0.2">
      <c r="A80" s="10" t="s">
        <v>5</v>
      </c>
      <c r="B80" s="11"/>
      <c r="C80" s="11">
        <v>0</v>
      </c>
      <c r="D80" s="11"/>
      <c r="E80" s="11"/>
      <c r="F80" s="25">
        <f t="shared" ref="F80:T80" si="16">+F81</f>
        <v>0</v>
      </c>
      <c r="G80" s="25">
        <f t="shared" si="16"/>
        <v>0</v>
      </c>
      <c r="H80" s="25">
        <f t="shared" si="16"/>
        <v>0</v>
      </c>
      <c r="I80" s="25">
        <f t="shared" si="16"/>
        <v>0</v>
      </c>
      <c r="J80" s="25">
        <f t="shared" si="16"/>
        <v>0</v>
      </c>
      <c r="K80" s="25">
        <f t="shared" si="16"/>
        <v>0</v>
      </c>
      <c r="L80" s="25">
        <f t="shared" si="16"/>
        <v>0</v>
      </c>
      <c r="M80" s="25">
        <f t="shared" si="16"/>
        <v>0</v>
      </c>
      <c r="N80" s="25">
        <f t="shared" si="16"/>
        <v>0</v>
      </c>
      <c r="O80" s="25">
        <f t="shared" si="16"/>
        <v>0</v>
      </c>
      <c r="P80" s="11"/>
      <c r="Q80" s="11"/>
      <c r="R80" s="11"/>
      <c r="S80" s="11"/>
      <c r="T80" s="11">
        <f t="shared" si="16"/>
        <v>0</v>
      </c>
    </row>
    <row r="81" spans="1:20" ht="18.75" customHeight="1" x14ac:dyDescent="0.2">
      <c r="A81" s="12" t="s">
        <v>4</v>
      </c>
      <c r="B81" s="13"/>
      <c r="C81" s="13"/>
      <c r="D81" s="13"/>
      <c r="E81" s="13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13"/>
      <c r="Q81" s="13"/>
      <c r="R81" s="13"/>
      <c r="S81" s="13"/>
      <c r="T81" s="13">
        <f t="shared" si="15"/>
        <v>0</v>
      </c>
    </row>
    <row r="82" spans="1:20" ht="18.75" customHeight="1" x14ac:dyDescent="0.2">
      <c r="A82" s="12" t="s">
        <v>3</v>
      </c>
      <c r="B82" s="13"/>
      <c r="C82" s="13"/>
      <c r="D82" s="13"/>
      <c r="E82" s="13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13"/>
      <c r="Q82" s="13"/>
      <c r="R82" s="13"/>
      <c r="S82" s="13"/>
      <c r="T82" s="13">
        <f t="shared" si="15"/>
        <v>0</v>
      </c>
    </row>
    <row r="83" spans="1:20" ht="18.75" customHeight="1" x14ac:dyDescent="0.2">
      <c r="A83" s="10" t="s">
        <v>2</v>
      </c>
      <c r="B83" s="11"/>
      <c r="C83" s="11"/>
      <c r="D83" s="13"/>
      <c r="E83" s="13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13"/>
      <c r="Q83" s="13"/>
      <c r="R83" s="13"/>
      <c r="S83" s="13"/>
      <c r="T83" s="13">
        <f t="shared" si="15"/>
        <v>0</v>
      </c>
    </row>
    <row r="84" spans="1:20" ht="18.75" customHeight="1" x14ac:dyDescent="0.2">
      <c r="A84" s="12" t="s">
        <v>1</v>
      </c>
      <c r="B84" s="13"/>
      <c r="C84" s="13"/>
      <c r="D84" s="13"/>
      <c r="E84" s="13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13"/>
      <c r="Q84" s="13"/>
      <c r="R84" s="13"/>
      <c r="S84" s="13"/>
      <c r="T84" s="13">
        <f t="shared" si="15"/>
        <v>0</v>
      </c>
    </row>
    <row r="85" spans="1:20" s="18" customFormat="1" ht="18.75" customHeight="1" x14ac:dyDescent="0.25">
      <c r="A85" s="16" t="s">
        <v>0</v>
      </c>
      <c r="B85" s="17">
        <f>B53+B46+B37+B27+B17+B11+B77</f>
        <v>588079323</v>
      </c>
      <c r="C85" s="17">
        <f t="shared" ref="C85" si="17">SUM(C11+C17+C27+C37+C46+C53+C63+C68+C71+C76)</f>
        <v>347452909.99000001</v>
      </c>
      <c r="D85" s="17">
        <f>D83+D80+D77+D71+D68+D63+D53+D46+D37+D27+D17+D11</f>
        <v>14708913.710000001</v>
      </c>
      <c r="E85" s="17">
        <f>E83+E80+E77+E71+E68+E63+E53+E46+E37+E27+E17+E11</f>
        <v>17933370.800000001</v>
      </c>
      <c r="F85" s="28">
        <f t="shared" ref="F85:O85" si="18">SUM(F11+F17+F27+F37+F46+F53+F63+F68+F71+F76)</f>
        <v>0</v>
      </c>
      <c r="G85" s="28">
        <f t="shared" si="18"/>
        <v>0</v>
      </c>
      <c r="H85" s="28">
        <f t="shared" si="18"/>
        <v>0</v>
      </c>
      <c r="I85" s="28">
        <f t="shared" si="18"/>
        <v>0</v>
      </c>
      <c r="J85" s="28">
        <f t="shared" si="18"/>
        <v>0</v>
      </c>
      <c r="K85" s="28">
        <f t="shared" si="18"/>
        <v>0</v>
      </c>
      <c r="L85" s="28">
        <f t="shared" si="18"/>
        <v>0</v>
      </c>
      <c r="M85" s="28">
        <f t="shared" si="18"/>
        <v>0</v>
      </c>
      <c r="N85" s="28">
        <f t="shared" si="18"/>
        <v>0</v>
      </c>
      <c r="O85" s="28">
        <f t="shared" si="18"/>
        <v>0</v>
      </c>
      <c r="P85" s="17">
        <f>P83+P80+P77+P71+P68+P63+P53+P46+P37+P27+P17+P11</f>
        <v>33701975.200000003</v>
      </c>
      <c r="Q85" s="17">
        <f>Q27+Q17+Q11</f>
        <v>16955191.879999999</v>
      </c>
      <c r="R85" s="17">
        <f>R27+R17+R11+R53</f>
        <v>18056173.670000002</v>
      </c>
      <c r="S85" s="17">
        <f>S27+S17+S11+S53</f>
        <v>20700572.859999999</v>
      </c>
      <c r="T85" s="17">
        <f>SUM(T11+T17+T27+T37+T46+T53+T63+T68+T71+T76)</f>
        <v>122056198.11999999</v>
      </c>
    </row>
    <row r="86" spans="1:20" ht="16" thickBot="1" x14ac:dyDescent="0.25">
      <c r="P86" s="15"/>
      <c r="Q86" s="15"/>
      <c r="R86" s="15"/>
      <c r="S86" s="15"/>
    </row>
    <row r="87" spans="1:20" ht="26.25" customHeight="1" thickBot="1" x14ac:dyDescent="0.25">
      <c r="A87" s="30" t="s">
        <v>94</v>
      </c>
      <c r="C87" s="14"/>
      <c r="E87" s="14"/>
      <c r="F87" s="14"/>
      <c r="G87" s="14"/>
      <c r="H87" s="14"/>
      <c r="I87" s="14"/>
      <c r="K87" s="14"/>
      <c r="L87" s="14"/>
      <c r="M87" s="14"/>
      <c r="N87" s="14"/>
      <c r="P87" s="14"/>
      <c r="Q87" s="14"/>
      <c r="R87" s="14"/>
      <c r="S87" s="14"/>
    </row>
    <row r="88" spans="1:20" ht="33.75" customHeight="1" thickBot="1" x14ac:dyDescent="0.25">
      <c r="A88" s="31" t="s">
        <v>95</v>
      </c>
      <c r="C88" s="22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46" thickBot="1" x14ac:dyDescent="0.25">
      <c r="A89" s="32" t="s">
        <v>96</v>
      </c>
      <c r="C89" s="22"/>
      <c r="F89" s="14"/>
      <c r="J89" s="1"/>
      <c r="T89" s="15"/>
    </row>
    <row r="90" spans="1:20" ht="16" x14ac:dyDescent="0.2">
      <c r="A90" s="19"/>
      <c r="C90" s="22"/>
      <c r="F90" s="15"/>
      <c r="J90" s="1"/>
      <c r="T90" s="1"/>
    </row>
    <row r="91" spans="1:20" x14ac:dyDescent="0.2">
      <c r="J91" s="20"/>
      <c r="T91" s="20"/>
    </row>
    <row r="92" spans="1:20" x14ac:dyDescent="0.2">
      <c r="J92" s="20"/>
      <c r="T92" s="20"/>
    </row>
    <row r="93" spans="1:20" x14ac:dyDescent="0.2">
      <c r="J93" s="20"/>
      <c r="T93" s="20"/>
    </row>
  </sheetData>
  <mergeCells count="8">
    <mergeCell ref="A5:T5"/>
    <mergeCell ref="D8:T8"/>
    <mergeCell ref="A2:T2"/>
    <mergeCell ref="A3:T3"/>
    <mergeCell ref="A8:A9"/>
    <mergeCell ref="B8:B9"/>
    <mergeCell ref="C8:C9"/>
    <mergeCell ref="A4:T4"/>
  </mergeCells>
  <pageMargins left="0.70866141732283472" right="0.70866141732283472" top="0.35433070866141736" bottom="0.35433070866141736" header="0.31496062992125984" footer="0.31496062992125984"/>
  <pageSetup paperSize="5" scale="48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Microsoft Office User</cp:lastModifiedBy>
  <cp:lastPrinted>2022-07-05T12:33:18Z</cp:lastPrinted>
  <dcterms:created xsi:type="dcterms:W3CDTF">2021-08-10T14:38:52Z</dcterms:created>
  <dcterms:modified xsi:type="dcterms:W3CDTF">2022-07-05T12:33:47Z</dcterms:modified>
</cp:coreProperties>
</file>