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'!$A$1:$X$100</definedName>
    <definedName name="MONTO">#REF!</definedName>
    <definedName name="_xlnm.Print_Titles" localSheetId="0">'P2 Presupuesto Aprobado-Ejec '!$8:$9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3" i="1"/>
  <c r="W27"/>
  <c r="W17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54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28"/>
  <c r="X27"/>
  <c r="X19"/>
  <c r="X20"/>
  <c r="X21"/>
  <c r="X22"/>
  <c r="X23"/>
  <c r="X24"/>
  <c r="X25"/>
  <c r="X26"/>
  <c r="X18"/>
  <c r="X13"/>
  <c r="X14"/>
  <c r="X15"/>
  <c r="X16"/>
  <c r="X12"/>
  <c r="W11"/>
  <c r="V27"/>
  <c r="V17"/>
  <c r="V85"/>
  <c r="V87" s="1"/>
  <c r="V53"/>
  <c r="V11"/>
  <c r="U17"/>
  <c r="U27"/>
  <c r="T27"/>
  <c r="U53"/>
  <c r="U11"/>
  <c r="T53"/>
  <c r="T17"/>
  <c r="S53"/>
  <c r="T11"/>
  <c r="S85"/>
  <c r="S27"/>
  <c r="S17"/>
  <c r="S11"/>
  <c r="R53"/>
  <c r="R27"/>
  <c r="R85" s="1"/>
  <c r="R17"/>
  <c r="R11"/>
  <c r="Q27"/>
  <c r="Q85" s="1"/>
  <c r="Q17"/>
  <c r="Q11"/>
  <c r="P17"/>
  <c r="P11"/>
  <c r="P27"/>
  <c r="P85" s="1"/>
  <c r="B77"/>
  <c r="W85" l="1"/>
  <c r="X17"/>
  <c r="X53"/>
  <c r="X11"/>
  <c r="U85"/>
  <c r="U87" s="1"/>
  <c r="T85"/>
  <c r="C36"/>
  <c r="C34"/>
  <c r="C30"/>
  <c r="C24"/>
  <c r="C22"/>
  <c r="C18"/>
  <c r="C13"/>
  <c r="C12"/>
  <c r="C27"/>
  <c r="B53"/>
  <c r="B27"/>
  <c r="B17"/>
  <c r="B11"/>
  <c r="X85" l="1"/>
  <c r="B85"/>
  <c r="E27"/>
  <c r="E17"/>
  <c r="D11"/>
  <c r="D27"/>
  <c r="D85" s="1"/>
  <c r="E11"/>
  <c r="E85" l="1"/>
  <c r="F80"/>
  <c r="G80"/>
  <c r="H80"/>
  <c r="I80"/>
  <c r="J80"/>
  <c r="K80"/>
  <c r="L80"/>
  <c r="M80"/>
  <c r="N80"/>
  <c r="O80"/>
  <c r="N77" l="1"/>
  <c r="N76" s="1"/>
  <c r="C11"/>
  <c r="F11"/>
  <c r="G11"/>
  <c r="H11"/>
  <c r="I11"/>
  <c r="J11"/>
  <c r="K11"/>
  <c r="L11"/>
  <c r="M11"/>
  <c r="N11"/>
  <c r="O11"/>
  <c r="C17"/>
  <c r="F17"/>
  <c r="G17"/>
  <c r="H17"/>
  <c r="I17"/>
  <c r="J17"/>
  <c r="K17"/>
  <c r="L17"/>
  <c r="M17"/>
  <c r="N17"/>
  <c r="O17"/>
  <c r="F27"/>
  <c r="G27"/>
  <c r="H27"/>
  <c r="I27"/>
  <c r="J27"/>
  <c r="K27"/>
  <c r="L27"/>
  <c r="M27"/>
  <c r="N27"/>
  <c r="O27"/>
  <c r="C37"/>
  <c r="F37"/>
  <c r="G37"/>
  <c r="H37"/>
  <c r="I37"/>
  <c r="J37"/>
  <c r="K37"/>
  <c r="L37"/>
  <c r="M37"/>
  <c r="N37"/>
  <c r="O37"/>
  <c r="C53"/>
  <c r="F53"/>
  <c r="G53"/>
  <c r="H53"/>
  <c r="I53"/>
  <c r="J53"/>
  <c r="K53"/>
  <c r="L53"/>
  <c r="M53"/>
  <c r="N53"/>
  <c r="O53"/>
  <c r="C63"/>
  <c r="F63"/>
  <c r="G63"/>
  <c r="H63"/>
  <c r="I63"/>
  <c r="J63"/>
  <c r="K63"/>
  <c r="L63"/>
  <c r="M63"/>
  <c r="N63"/>
  <c r="O63"/>
  <c r="C77"/>
  <c r="C76" s="1"/>
  <c r="F77"/>
  <c r="F76" s="1"/>
  <c r="G77"/>
  <c r="G76" s="1"/>
  <c r="H77"/>
  <c r="H76" s="1"/>
  <c r="I77"/>
  <c r="I76" s="1"/>
  <c r="J77"/>
  <c r="J76" s="1"/>
  <c r="K77"/>
  <c r="K76" s="1"/>
  <c r="L77"/>
  <c r="L76" s="1"/>
  <c r="M77"/>
  <c r="M76" s="1"/>
  <c r="O77"/>
  <c r="O76" s="1"/>
  <c r="O85" l="1"/>
  <c r="L85"/>
  <c r="M85"/>
  <c r="N85"/>
  <c r="K85"/>
  <c r="J85"/>
  <c r="I85"/>
  <c r="H85"/>
  <c r="G85"/>
  <c r="F85"/>
  <c r="C85"/>
</calcChain>
</file>

<file path=xl/sharedStrings.xml><?xml version="1.0" encoding="utf-8"?>
<sst xmlns="http://schemas.openxmlformats.org/spreadsheetml/2006/main" count="107" uniqueCount="103">
  <si>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</si>
  <si>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</si>
  <si>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</si>
  <si>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</si>
  <si>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</si>
  <si>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</si>
  <si>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</si>
  <si>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</si>
  <si>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</si>
  <si>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</si>
  <si>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</si>
  <si>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</si>
  <si>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</si>
  <si>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</si>
  <si>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</si>
  <si>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</si>
  <si>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</si>
  <si>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</si>
  <si>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</si>
  <si>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</si>
  <si>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</si>
  <si>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</si>
  <si>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</si>
  <si>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</si>
  <si>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</si>
  <si>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</si>
  <si>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</si>
  <si>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</si>
  <si>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</si>
  <si>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</si>
  <si>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</si>
  <si>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</si>
  <si>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</si>
  <si>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</si>
  <si>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</si>
  <si>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</si>
  <si>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</si>
  <si>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</si>
  <si>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</si>
  <si>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</si>
  <si>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</si>
  <si>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</si>
  <si>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</si>
  <si>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</si>
  <si>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</si>
  <si>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</si>
  <si>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</si>
  <si>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</si>
  <si>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</si>
  <si>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</si>
  <si>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</si>
  <si>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</si>
  <si>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</si>
  <si>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</si>
  <si>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</si>
  <si>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</si>
  <si>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</si>
  <si>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</si>
  <si>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</si>
  <si>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</si>
  <si>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</si>
  <si>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</si>
  <si>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</si>
  <si>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</si>
  <si>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</si>
  <si>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</si>
  <si>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</si>
  <si>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</si>
  <si>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</si>
  <si>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</si>
  <si>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</si>
  <si>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</si>
  <si>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</si>
  <si>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</si>
  <si>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</si>
  <si>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</si>
  <si>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</si>
  <si>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</si>
  <si>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</si>
  <si>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</si>
  <si>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</si>
  <si>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</si>
  <si>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</si>
  <si>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</si>
  <si>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</si>
  <si>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</si>
  <si>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</si>
  <si>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</si>
  <si>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</si>
  <si>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</si>
  <si>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</si>
  <si>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</si>
  <si>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</si>
  <si>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</si>
  <si>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</si>
  <si>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</si>
  <si>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</si>
  <si>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</si>
  <si>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</si>
  <si>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</si>
  <si>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</si>
  <si>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</si>
  <si>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ENERO-OCTUBRE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</si>
</sst>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43" fontId="7" fillId="0" borderId="0" xfId="1" applyFont="1" applyBorder="1"/>
    <xf numFmtId="43" fontId="6" fillId="0" borderId="0" xfId="1" applyFont="1" applyBorder="1"/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23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523875</xdr:colOff>
      <xdr:row>1</xdr:row>
      <xdr:rowOff>0</xdr:rowOff>
    </xdr:from>
    <xdr:to>
      <xdr:col>0</xdr:col>
      <xdr:colOff>3076575</xdr:colOff>
      <xdr:row>5</xdr:row>
      <xdr:rowOff>85725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90500"/>
          <a:ext cx="2552700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3"/>
  <sheetViews>
    <sheetView showGridLines="0" tabSelected="1" zoomScale="80" zoomScaleNormal="80" workbookViewId="0">
      <pane ySplit="9" topLeftCell="A10" activePane="bottomLeft" state="frozen"/>
      <selection pane="bottomLeft" activeCell="A5" sqref="A5:X5"/>
    </sheetView>
  </sheetViews>
  <sheetFormatPr baseColWidth="10" defaultColWidth="11.42578125" defaultRowHeight="15"/>
  <cols>
    <col min="1" max="1" width="102.42578125" style="1" bestFit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23" width="21" style="1" customWidth="1"/>
    <col min="24" max="24" width="24.7109375" style="14" bestFit="1" customWidth="1"/>
    <col min="25" max="25" width="13.140625" style="1" bestFit="1" customWidth="1"/>
    <col min="26" max="16384" width="11.42578125" style="1"/>
  </cols>
  <sheetData>
    <row r="2" spans="1:24" ht="28.5" customHeight="1">
      <c r="A2" s="42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1" customHeight="1">
      <c r="A3" s="44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23.25">
      <c r="A4" s="44" t="s">
        <v>90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23.25">
      <c r="A5" s="37" t="s">
        <v>89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7" spans="1:24" ht="15.75" customHeight="1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5.5" customHeight="1">
      <c r="A8" s="45" t="s">
        <v>88</v>
      </c>
      <c r="B8" s="46" t="s">
        <v>87</v>
      </c>
      <c r="C8" s="48" t="s">
        <v>86</v>
      </c>
      <c r="D8" s="38" t="s">
        <v>85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40"/>
      <c r="S8" s="40"/>
      <c r="T8" s="40"/>
      <c r="U8" s="40"/>
      <c r="V8" s="40"/>
      <c r="W8" s="40"/>
      <c r="X8" s="41"/>
    </row>
    <row r="9" spans="1:24" ht="18.75">
      <c r="A9" s="45"/>
      <c r="B9" s="47"/>
      <c r="C9" s="49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3" t="s">
        <v>75</v>
      </c>
      <c r="X9" s="6" t="s">
        <v>72</v>
      </c>
    </row>
    <row r="10" spans="1:24" ht="18.75" customHeight="1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spans="1:24" ht="18.75" customHeight="1">
      <c r="A11" s="10" t="s">
        <v>70</v>
      </c>
      <c r="B11" s="11">
        <f>B12+B13+B15</f>
        <v>207600000</v>
      </c>
      <c r="C11" s="11">
        <f t="shared" ref="C11:O11" si="0">SUM(C12:C16)</f>
        <v>248600000</v>
      </c>
      <c r="D11" s="11">
        <f>D12+D13+D16</f>
        <v>13708913.710000001</v>
      </c>
      <c r="E11" s="11">
        <f>E12+E13+E16</f>
        <v>13257117.27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11">
        <f t="shared" ref="P11:W11" si="1">P12+P13+P16</f>
        <v>29659040.690000001</v>
      </c>
      <c r="Q11" s="11">
        <f t="shared" si="1"/>
        <v>13901804.49</v>
      </c>
      <c r="R11" s="11">
        <f t="shared" si="1"/>
        <v>14548149.33</v>
      </c>
      <c r="S11" s="11">
        <f t="shared" si="1"/>
        <v>13654569.83</v>
      </c>
      <c r="T11" s="11">
        <f t="shared" si="1"/>
        <v>47883058.689999998</v>
      </c>
      <c r="U11" s="11">
        <f t="shared" si="1"/>
        <v>30964863.59</v>
      </c>
      <c r="V11" s="11">
        <f t="shared" si="1"/>
        <v>32924165.129999999</v>
      </c>
      <c r="W11" s="11">
        <f t="shared" si="1"/>
        <v>32074412.739999998</v>
      </c>
      <c r="X11" s="11">
        <f>SUM(X12:X16)</f>
        <v>242576095.47</v>
      </c>
    </row>
    <row r="12" spans="1:24" ht="18.75" customHeight="1">
      <c r="A12" s="12" t="s">
        <v>69</v>
      </c>
      <c r="B12" s="13">
        <v>176000000</v>
      </c>
      <c r="C12" s="13">
        <f>25000000+176000000</f>
        <v>201000000</v>
      </c>
      <c r="D12" s="13">
        <v>11503407.5</v>
      </c>
      <c r="E12" s="13">
        <v>11123907.5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13139467.91</v>
      </c>
      <c r="Q12" s="13">
        <v>11705422.5</v>
      </c>
      <c r="R12" s="13">
        <v>12282706.76</v>
      </c>
      <c r="S12" s="13">
        <v>11490422.5</v>
      </c>
      <c r="T12" s="13">
        <v>41547150</v>
      </c>
      <c r="U12" s="13">
        <v>26612072.460000001</v>
      </c>
      <c r="V12" s="13">
        <v>28077422.5</v>
      </c>
      <c r="W12" s="13">
        <v>27495808.27</v>
      </c>
      <c r="X12" s="13">
        <f>SUM(D12:W12)</f>
        <v>194977787.90000001</v>
      </c>
    </row>
    <row r="13" spans="1:24" ht="18.75" customHeight="1">
      <c r="A13" s="12" t="s">
        <v>68</v>
      </c>
      <c r="B13" s="13">
        <v>6500000</v>
      </c>
      <c r="C13" s="13">
        <f>16000000+6500000</f>
        <v>22500000</v>
      </c>
      <c r="D13" s="13">
        <v>485000</v>
      </c>
      <c r="E13" s="33">
        <v>470000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14767600</v>
      </c>
      <c r="Q13" s="35">
        <v>445000</v>
      </c>
      <c r="R13" s="35">
        <v>495000</v>
      </c>
      <c r="S13" s="35">
        <v>445000</v>
      </c>
      <c r="T13" s="35">
        <v>465000</v>
      </c>
      <c r="U13" s="35">
        <v>580000</v>
      </c>
      <c r="V13" s="35">
        <v>589000</v>
      </c>
      <c r="W13" s="35">
        <v>599000</v>
      </c>
      <c r="X13" s="13">
        <f t="shared" ref="X13:X16" si="2">SUM(D13:W13)</f>
        <v>19340600</v>
      </c>
    </row>
    <row r="14" spans="1:24" ht="18.75" customHeight="1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/>
      <c r="X14" s="13">
        <f t="shared" si="2"/>
        <v>0</v>
      </c>
    </row>
    <row r="15" spans="1:24" ht="18.75" customHeight="1">
      <c r="A15" s="12" t="s">
        <v>66</v>
      </c>
      <c r="B15" s="13">
        <v>25100000</v>
      </c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/>
      <c r="X15" s="13">
        <f t="shared" si="2"/>
        <v>0</v>
      </c>
    </row>
    <row r="16" spans="1:24" ht="18.75" customHeight="1">
      <c r="A16" s="12" t="s">
        <v>65</v>
      </c>
      <c r="B16" s="13"/>
      <c r="C16" s="13">
        <v>25100000</v>
      </c>
      <c r="D16" s="13">
        <v>1720506.21</v>
      </c>
      <c r="E16" s="13">
        <v>1663209.77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1751972.78</v>
      </c>
      <c r="Q16" s="13">
        <v>1751381.99</v>
      </c>
      <c r="R16" s="13">
        <v>1770442.57</v>
      </c>
      <c r="S16" s="13">
        <v>1719147.33</v>
      </c>
      <c r="T16" s="13">
        <v>5870908.6900000004</v>
      </c>
      <c r="U16" s="13">
        <v>3772791.13</v>
      </c>
      <c r="V16" s="13">
        <v>4257742.63</v>
      </c>
      <c r="W16" s="13">
        <v>3979604.47</v>
      </c>
      <c r="X16" s="13">
        <f t="shared" si="2"/>
        <v>28257707.569999997</v>
      </c>
    </row>
    <row r="17" spans="1:25" ht="18.75" customHeight="1">
      <c r="A17" s="10" t="s">
        <v>64</v>
      </c>
      <c r="B17" s="11">
        <f>B18+B21+B22+B23+B24+B25+B26</f>
        <v>10586869</v>
      </c>
      <c r="C17" s="11">
        <f t="shared" ref="C17:O17" si="3">SUM(C18:C26)</f>
        <v>56603131</v>
      </c>
      <c r="D17" s="11"/>
      <c r="E17" s="11">
        <f>E18+E25+E24+E23+E22</f>
        <v>1854658.7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11">
        <f>P18+P25+P24+P23+P22+P26+P20+P21</f>
        <v>2486217.11</v>
      </c>
      <c r="Q17" s="11">
        <f>Q18+Q19+Q20+Q21+Q22+Q23+Q26+Q25</f>
        <v>1607911.39</v>
      </c>
      <c r="R17" s="11">
        <f>R18+R19+R20+R21+R22+R23+R26+R25</f>
        <v>1366861.42</v>
      </c>
      <c r="S17" s="11">
        <f>S18+S19+S20+S21+S22+S23+S26+S25</f>
        <v>2395754.12</v>
      </c>
      <c r="T17" s="11">
        <f>T18+T19+T20+T21+T22+T23+T26+T25+T24</f>
        <v>4402446.34</v>
      </c>
      <c r="U17" s="11">
        <f>U18+U19+U20+U21+U22+U23+U26+U25+U24</f>
        <v>1566039.4100000001</v>
      </c>
      <c r="V17" s="11">
        <f>V18+V19+V20+V21+V22+V23+V26+V25+V24</f>
        <v>5909135.5099999998</v>
      </c>
      <c r="W17" s="11">
        <f>W18+W19+W20+W21+W22+W23+W26+W25+W24</f>
        <v>1303344.0699999998</v>
      </c>
      <c r="X17" s="11">
        <f>SUM(D17:W17)</f>
        <v>22892368.07</v>
      </c>
    </row>
    <row r="18" spans="1:25" ht="18.75" customHeight="1">
      <c r="A18" s="12" t="s">
        <v>63</v>
      </c>
      <c r="B18" s="13">
        <v>4190000</v>
      </c>
      <c r="C18" s="13">
        <f>1630000+5820000</f>
        <v>7450000</v>
      </c>
      <c r="D18" s="13"/>
      <c r="E18" s="13">
        <v>291664.89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429575.26</v>
      </c>
      <c r="Q18" s="13">
        <v>453643.51</v>
      </c>
      <c r="R18" s="13">
        <v>34941.449999999997</v>
      </c>
      <c r="S18" s="13">
        <v>722652.35</v>
      </c>
      <c r="T18" s="13">
        <v>780431.41</v>
      </c>
      <c r="U18" s="13">
        <v>504585.81</v>
      </c>
      <c r="V18" s="13">
        <v>504171.7</v>
      </c>
      <c r="W18" s="13">
        <v>508972.57</v>
      </c>
      <c r="X18" s="13">
        <f>SUM(D18:W18)</f>
        <v>4230638.95</v>
      </c>
    </row>
    <row r="19" spans="1:25" ht="18.75" customHeight="1">
      <c r="A19" s="12" t="s">
        <v>62</v>
      </c>
      <c r="B19" s="13"/>
      <c r="C19" s="13">
        <v>1500000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>
        <v>63500</v>
      </c>
      <c r="R19" s="13"/>
      <c r="S19" s="13"/>
      <c r="T19" s="13">
        <v>125953.2</v>
      </c>
      <c r="U19" s="13"/>
      <c r="V19" s="13">
        <v>46610</v>
      </c>
      <c r="W19" s="13"/>
      <c r="X19" s="13">
        <f t="shared" ref="X19:X26" si="4">SUM(D19:W19)</f>
        <v>236063.2</v>
      </c>
    </row>
    <row r="20" spans="1:25" ht="18.75" customHeight="1">
      <c r="A20" s="12" t="s">
        <v>61</v>
      </c>
      <c r="B20" s="13"/>
      <c r="C20" s="13">
        <v>4800000</v>
      </c>
      <c r="D20" s="13"/>
      <c r="E20" s="1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>
        <v>384550</v>
      </c>
      <c r="Q20" s="13">
        <v>247150</v>
      </c>
      <c r="R20" s="13">
        <v>1276600</v>
      </c>
      <c r="S20" s="13">
        <v>806450</v>
      </c>
      <c r="T20" s="13">
        <v>1419650</v>
      </c>
      <c r="U20" s="13">
        <v>507500</v>
      </c>
      <c r="V20" s="13"/>
      <c r="W20" s="13"/>
      <c r="X20" s="13">
        <f t="shared" si="4"/>
        <v>4641900</v>
      </c>
    </row>
    <row r="21" spans="1:25" ht="18.75" customHeight="1">
      <c r="A21" s="12" t="s">
        <v>60</v>
      </c>
      <c r="B21" s="13">
        <v>38541</v>
      </c>
      <c r="C21" s="13">
        <v>1261459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202950</v>
      </c>
      <c r="Q21" s="13">
        <v>5700</v>
      </c>
      <c r="R21" s="13"/>
      <c r="S21" s="13"/>
      <c r="T21" s="13"/>
      <c r="U21" s="13">
        <v>5900</v>
      </c>
      <c r="V21" s="13">
        <v>207080</v>
      </c>
      <c r="W21" s="13">
        <v>6195</v>
      </c>
      <c r="X21" s="13">
        <f t="shared" si="4"/>
        <v>427825</v>
      </c>
    </row>
    <row r="22" spans="1:25" ht="18.75" customHeight="1">
      <c r="A22" s="12" t="s">
        <v>59</v>
      </c>
      <c r="B22" s="13">
        <v>750000</v>
      </c>
      <c r="C22" s="13">
        <f>3250000+3000000</f>
        <v>6250000</v>
      </c>
      <c r="D22" s="13"/>
      <c r="E22" s="13">
        <v>500000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/>
      <c r="S22" s="13"/>
      <c r="T22" s="13">
        <v>750000</v>
      </c>
      <c r="U22" s="13">
        <v>250000</v>
      </c>
      <c r="V22" s="13">
        <v>327765.53999999998</v>
      </c>
      <c r="W22" s="13">
        <v>250000</v>
      </c>
      <c r="X22" s="13">
        <f t="shared" si="4"/>
        <v>2577765.54</v>
      </c>
    </row>
    <row r="23" spans="1:25" ht="18.75" customHeight="1">
      <c r="A23" s="12" t="s">
        <v>58</v>
      </c>
      <c r="B23" s="13">
        <v>5300000</v>
      </c>
      <c r="C23" s="13"/>
      <c r="D23" s="13"/>
      <c r="E23" s="13">
        <v>55854.29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v>36729.72</v>
      </c>
      <c r="Q23" s="13">
        <v>45753.38</v>
      </c>
      <c r="R23" s="13">
        <v>55319.97</v>
      </c>
      <c r="S23" s="13">
        <v>48321.77</v>
      </c>
      <c r="T23" s="13">
        <v>45013.15</v>
      </c>
      <c r="U23" s="13">
        <v>6688</v>
      </c>
      <c r="V23" s="13">
        <v>4381</v>
      </c>
      <c r="W23" s="13"/>
      <c r="X23" s="13">
        <f t="shared" si="4"/>
        <v>298061.28000000003</v>
      </c>
    </row>
    <row r="24" spans="1:25" ht="18.75" customHeight="1">
      <c r="A24" s="12" t="s">
        <v>57</v>
      </c>
      <c r="B24" s="13">
        <v>115623</v>
      </c>
      <c r="C24" s="13">
        <f>12884377+5300000</f>
        <v>18184377</v>
      </c>
      <c r="D24" s="13"/>
      <c r="E24" s="13">
        <v>463520.7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311437.73</v>
      </c>
      <c r="Q24" s="13"/>
      <c r="R24" s="13"/>
      <c r="S24" s="13"/>
      <c r="T24" s="13">
        <v>1051446.08</v>
      </c>
      <c r="U24" s="13"/>
      <c r="V24" s="13"/>
      <c r="W24" s="13">
        <v>162049.4</v>
      </c>
      <c r="X24" s="13">
        <f t="shared" si="4"/>
        <v>1988453.91</v>
      </c>
    </row>
    <row r="25" spans="1:25" ht="18.75" customHeight="1">
      <c r="A25" s="12" t="s">
        <v>56</v>
      </c>
      <c r="B25" s="13">
        <v>154164</v>
      </c>
      <c r="C25" s="13">
        <v>13345836</v>
      </c>
      <c r="D25" s="13"/>
      <c r="E25" s="13">
        <v>543618.81999999995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282433</v>
      </c>
      <c r="Q25" s="13">
        <v>246486</v>
      </c>
      <c r="R25" s="13"/>
      <c r="S25" s="13">
        <v>64900</v>
      </c>
      <c r="T25" s="13">
        <v>47200</v>
      </c>
      <c r="U25" s="13">
        <v>192186.6</v>
      </c>
      <c r="V25" s="13">
        <v>4793167.2699999996</v>
      </c>
      <c r="W25" s="13">
        <v>266717.5</v>
      </c>
      <c r="X25" s="13">
        <f t="shared" si="4"/>
        <v>6436709.1899999995</v>
      </c>
    </row>
    <row r="26" spans="1:25" ht="18.75" customHeight="1">
      <c r="A26" s="12" t="s">
        <v>55</v>
      </c>
      <c r="B26" s="13">
        <v>38541</v>
      </c>
      <c r="C26" s="13">
        <v>3811459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>
        <v>588541.4</v>
      </c>
      <c r="Q26" s="13">
        <v>295678.5</v>
      </c>
      <c r="R26" s="13"/>
      <c r="S26" s="13">
        <v>753430</v>
      </c>
      <c r="T26" s="13">
        <v>182752.5</v>
      </c>
      <c r="U26" s="13">
        <v>99179</v>
      </c>
      <c r="V26" s="13">
        <v>25960</v>
      </c>
      <c r="W26" s="13">
        <v>109409.60000000001</v>
      </c>
      <c r="X26" s="13">
        <f t="shared" si="4"/>
        <v>2054951</v>
      </c>
    </row>
    <row r="27" spans="1:25" ht="18.75" customHeight="1">
      <c r="A27" s="10" t="s">
        <v>54</v>
      </c>
      <c r="B27" s="11">
        <f>B28+B29+B30+B31+B32+B33+B34+B35</f>
        <v>19468462</v>
      </c>
      <c r="C27" s="11">
        <f>SUM(C28:C36)</f>
        <v>35223770.990000002</v>
      </c>
      <c r="D27" s="11">
        <f>D34</f>
        <v>1000000</v>
      </c>
      <c r="E27" s="11">
        <f>E28+E29+E30+E32+E33+E34+E36</f>
        <v>2821594.83</v>
      </c>
      <c r="F27" s="25">
        <f t="shared" ref="F27:O27" si="5">SUM(F28:F36)</f>
        <v>0</v>
      </c>
      <c r="G27" s="25">
        <f t="shared" si="5"/>
        <v>0</v>
      </c>
      <c r="H27" s="25">
        <f t="shared" si="5"/>
        <v>0</v>
      </c>
      <c r="I27" s="25">
        <f t="shared" si="5"/>
        <v>0</v>
      </c>
      <c r="J27" s="25">
        <f t="shared" si="5"/>
        <v>0</v>
      </c>
      <c r="K27" s="25">
        <f t="shared" si="5"/>
        <v>0</v>
      </c>
      <c r="L27" s="25">
        <f t="shared" si="5"/>
        <v>0</v>
      </c>
      <c r="M27" s="25">
        <f t="shared" si="5"/>
        <v>0</v>
      </c>
      <c r="N27" s="25">
        <f t="shared" si="5"/>
        <v>0</v>
      </c>
      <c r="O27" s="25">
        <f t="shared" si="5"/>
        <v>0</v>
      </c>
      <c r="P27" s="11">
        <f>P28+P29+P30+P32+P33+P34+P36</f>
        <v>1556717.4</v>
      </c>
      <c r="Q27" s="11">
        <f>Q28+Q32+Q34+Q33+Q36+Q29</f>
        <v>1445476</v>
      </c>
      <c r="R27" s="11">
        <f>R28+R32+R34+R33+R36+R29</f>
        <v>150000</v>
      </c>
      <c r="S27" s="11">
        <f>S28+S32+S34+S33+S36+S29</f>
        <v>4650248.91</v>
      </c>
      <c r="T27" s="11">
        <f>T28+T32+T34+T33+T36+T29+T31+T30</f>
        <v>3557460.56</v>
      </c>
      <c r="U27" s="11">
        <f>U28+U32+U34+U33+U36+U29+U31+U30</f>
        <v>649108.66</v>
      </c>
      <c r="V27" s="11">
        <f>V28+V32+V34+V33+V36+V29+V31+V30</f>
        <v>8161413.4900000002</v>
      </c>
      <c r="W27" s="11">
        <f>W28+W32+W34+W33+W36+W29+W31+W30</f>
        <v>415275.91000000003</v>
      </c>
      <c r="X27" s="11">
        <f>SUM(D27:W27)</f>
        <v>24407295.760000002</v>
      </c>
    </row>
    <row r="28" spans="1:25" ht="18.75" customHeight="1">
      <c r="A28" s="12" t="s">
        <v>53</v>
      </c>
      <c r="B28" s="13">
        <v>77082</v>
      </c>
      <c r="C28" s="13">
        <v>2482918</v>
      </c>
      <c r="D28" s="13"/>
      <c r="E28" s="13">
        <v>1457722.8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26760</v>
      </c>
      <c r="Q28" s="13">
        <v>2692</v>
      </c>
      <c r="R28" s="13"/>
      <c r="S28" s="13"/>
      <c r="T28" s="13">
        <v>261244.2</v>
      </c>
      <c r="U28" s="13">
        <v>163628</v>
      </c>
      <c r="V28" s="13">
        <v>141524.44</v>
      </c>
      <c r="W28" s="13"/>
      <c r="X28" s="13">
        <f>SUM(D28:W28)</f>
        <v>2053571.44</v>
      </c>
    </row>
    <row r="29" spans="1:25" ht="18.75" customHeight="1">
      <c r="A29" s="12" t="s">
        <v>52</v>
      </c>
      <c r="B29" s="13">
        <v>77082</v>
      </c>
      <c r="C29" s="13">
        <v>1422918</v>
      </c>
      <c r="D29" s="13"/>
      <c r="E29" s="13">
        <v>103486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>
        <v>639000</v>
      </c>
      <c r="R29" s="13"/>
      <c r="S29" s="13"/>
      <c r="T29" s="13">
        <v>14390.1</v>
      </c>
      <c r="U29" s="13"/>
      <c r="V29" s="13">
        <v>158120</v>
      </c>
      <c r="W29" s="13">
        <v>237180</v>
      </c>
      <c r="X29" s="13">
        <f t="shared" ref="X29:X52" si="6">SUM(D29:W29)</f>
        <v>1152176.1000000001</v>
      </c>
    </row>
    <row r="30" spans="1:25" ht="18.75" customHeight="1">
      <c r="A30" s="12" t="s">
        <v>51</v>
      </c>
      <c r="B30" s="13">
        <v>151817</v>
      </c>
      <c r="C30" s="13">
        <f>1957506+1359323</f>
        <v>3316829</v>
      </c>
      <c r="D30" s="13"/>
      <c r="E30" s="13">
        <v>187367.95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>
        <v>193005.4</v>
      </c>
      <c r="Q30" s="13"/>
      <c r="R30" s="13"/>
      <c r="S30" s="13"/>
      <c r="T30" s="13">
        <v>337539</v>
      </c>
      <c r="U30" s="13">
        <v>375352.7</v>
      </c>
      <c r="V30" s="13">
        <v>201780</v>
      </c>
      <c r="W30" s="13"/>
      <c r="X30" s="13">
        <f t="shared" si="6"/>
        <v>1295045.05</v>
      </c>
    </row>
    <row r="31" spans="1:25" ht="18.75" customHeight="1">
      <c r="A31" s="12" t="s">
        <v>50</v>
      </c>
      <c r="B31" s="13">
        <v>38541</v>
      </c>
      <c r="C31" s="13">
        <v>-38541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/>
      <c r="U31" s="13"/>
      <c r="V31" s="13"/>
      <c r="W31" s="13"/>
      <c r="X31" s="13">
        <f t="shared" si="6"/>
        <v>0</v>
      </c>
    </row>
    <row r="32" spans="1:25" ht="18.75" customHeight="1">
      <c r="A32" s="12" t="s">
        <v>49</v>
      </c>
      <c r="B32" s="13">
        <v>154164</v>
      </c>
      <c r="C32" s="13">
        <v>1859422.99</v>
      </c>
      <c r="D32" s="13"/>
      <c r="E32" s="13">
        <v>36292.080000000002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>
        <v>76050</v>
      </c>
      <c r="R32" s="13"/>
      <c r="S32" s="13"/>
      <c r="T32" s="13">
        <v>125522.5</v>
      </c>
      <c r="U32" s="13"/>
      <c r="V32" s="13">
        <v>680095.36</v>
      </c>
      <c r="W32" s="13"/>
      <c r="X32" s="13">
        <f t="shared" si="6"/>
        <v>917959.94</v>
      </c>
      <c r="Y32" s="14"/>
    </row>
    <row r="33" spans="1:24" ht="18.75" customHeight="1">
      <c r="A33" s="12" t="s">
        <v>48</v>
      </c>
      <c r="B33" s="13">
        <v>423951</v>
      </c>
      <c r="C33" s="13">
        <v>6176049</v>
      </c>
      <c r="D33" s="13"/>
      <c r="E33" s="13">
        <v>20886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  <c r="Q33" s="13">
        <v>192000</v>
      </c>
      <c r="R33" s="13"/>
      <c r="S33" s="13"/>
      <c r="T33" s="13">
        <v>50268</v>
      </c>
      <c r="U33" s="13"/>
      <c r="V33" s="13">
        <v>2327552.83</v>
      </c>
      <c r="W33" s="13"/>
      <c r="X33" s="13">
        <f t="shared" si="6"/>
        <v>2590706.83</v>
      </c>
    </row>
    <row r="34" spans="1:24" ht="18.75" customHeight="1">
      <c r="A34" s="12" t="s">
        <v>47</v>
      </c>
      <c r="B34" s="13">
        <v>18192705</v>
      </c>
      <c r="C34" s="13">
        <f>-42705+14000000</f>
        <v>13957295</v>
      </c>
      <c r="D34" s="13">
        <v>1000000</v>
      </c>
      <c r="E34" s="13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1235000</v>
      </c>
      <c r="Q34" s="13"/>
      <c r="R34" s="13">
        <v>150000</v>
      </c>
      <c r="S34" s="13">
        <v>4650248.91</v>
      </c>
      <c r="T34" s="13">
        <v>2507400</v>
      </c>
      <c r="U34" s="13"/>
      <c r="V34" s="13">
        <v>4117263</v>
      </c>
      <c r="W34" s="13"/>
      <c r="X34" s="13">
        <f t="shared" si="6"/>
        <v>14659911.91</v>
      </c>
    </row>
    <row r="35" spans="1:24" ht="18.75" customHeight="1">
      <c r="A35" s="12" t="s">
        <v>46</v>
      </c>
      <c r="B35" s="13">
        <v>353120</v>
      </c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/>
      <c r="X35" s="13">
        <f t="shared" si="6"/>
        <v>0</v>
      </c>
    </row>
    <row r="36" spans="1:24" ht="18.75" customHeight="1">
      <c r="A36" s="12" t="s">
        <v>45</v>
      </c>
      <c r="B36" s="13"/>
      <c r="C36" s="13">
        <f>5046880+1000000</f>
        <v>6046880</v>
      </c>
      <c r="D36" s="13"/>
      <c r="E36" s="13">
        <v>15840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101952</v>
      </c>
      <c r="Q36" s="13">
        <v>535734</v>
      </c>
      <c r="R36" s="13"/>
      <c r="S36" s="13"/>
      <c r="T36" s="13">
        <v>261096.76</v>
      </c>
      <c r="U36" s="13">
        <v>110127.96</v>
      </c>
      <c r="V36" s="13">
        <v>535077.86</v>
      </c>
      <c r="W36" s="13">
        <v>178095.91</v>
      </c>
      <c r="X36" s="13">
        <f t="shared" si="6"/>
        <v>1737924.49</v>
      </c>
    </row>
    <row r="37" spans="1:24" ht="18.75" customHeight="1">
      <c r="A37" s="10" t="s">
        <v>44</v>
      </c>
      <c r="B37" s="11"/>
      <c r="C37" s="11">
        <f t="shared" ref="C37:O37" si="7">SUM(C38:C45)</f>
        <v>0</v>
      </c>
      <c r="D37" s="11"/>
      <c r="E37" s="11"/>
      <c r="F37" s="25">
        <f t="shared" si="7"/>
        <v>0</v>
      </c>
      <c r="G37" s="25">
        <f t="shared" si="7"/>
        <v>0</v>
      </c>
      <c r="H37" s="25">
        <f t="shared" si="7"/>
        <v>0</v>
      </c>
      <c r="I37" s="25">
        <f t="shared" si="7"/>
        <v>0</v>
      </c>
      <c r="J37" s="25">
        <f t="shared" si="7"/>
        <v>0</v>
      </c>
      <c r="K37" s="25">
        <f t="shared" si="7"/>
        <v>0</v>
      </c>
      <c r="L37" s="25">
        <f t="shared" si="7"/>
        <v>0</v>
      </c>
      <c r="M37" s="25">
        <f t="shared" si="7"/>
        <v>0</v>
      </c>
      <c r="N37" s="25">
        <f t="shared" si="7"/>
        <v>0</v>
      </c>
      <c r="O37" s="25">
        <f t="shared" si="7"/>
        <v>0</v>
      </c>
      <c r="P37" s="11"/>
      <c r="Q37" s="11"/>
      <c r="R37" s="11"/>
      <c r="S37" s="11"/>
      <c r="T37" s="11"/>
      <c r="U37" s="11"/>
      <c r="V37" s="11"/>
      <c r="W37" s="11"/>
      <c r="X37" s="13">
        <f t="shared" si="6"/>
        <v>0</v>
      </c>
    </row>
    <row r="38" spans="1:24" ht="18.75" customHeight="1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/>
      <c r="X38" s="13">
        <f t="shared" si="6"/>
        <v>0</v>
      </c>
    </row>
    <row r="39" spans="1:24" ht="18.75" customHeight="1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/>
      <c r="X39" s="13">
        <f t="shared" si="6"/>
        <v>0</v>
      </c>
    </row>
    <row r="40" spans="1:24" ht="18.75" customHeight="1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/>
      <c r="X40" s="13">
        <f t="shared" si="6"/>
        <v>0</v>
      </c>
    </row>
    <row r="41" spans="1:24" ht="18.75" customHeight="1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/>
      <c r="X41" s="13">
        <f t="shared" si="6"/>
        <v>0</v>
      </c>
    </row>
    <row r="42" spans="1:24" ht="18.75" customHeight="1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/>
      <c r="X42" s="13">
        <f t="shared" si="6"/>
        <v>0</v>
      </c>
    </row>
    <row r="43" spans="1:24" ht="18.75" customHeight="1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/>
      <c r="X43" s="13">
        <f t="shared" si="6"/>
        <v>0</v>
      </c>
    </row>
    <row r="44" spans="1:24" ht="18.75" customHeight="1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/>
      <c r="X44" s="13">
        <f t="shared" si="6"/>
        <v>0</v>
      </c>
    </row>
    <row r="45" spans="1:24" ht="18.75" customHeight="1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/>
      <c r="X45" s="13">
        <f t="shared" si="6"/>
        <v>0</v>
      </c>
    </row>
    <row r="46" spans="1:24" ht="18.75" customHeight="1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/>
      <c r="X46" s="13">
        <f t="shared" si="6"/>
        <v>0</v>
      </c>
    </row>
    <row r="47" spans="1:24" ht="18.75" customHeight="1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/>
      <c r="X47" s="13">
        <f t="shared" si="6"/>
        <v>0</v>
      </c>
    </row>
    <row r="48" spans="1:24" ht="18.75" customHeight="1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/>
      <c r="X48" s="13">
        <f t="shared" si="6"/>
        <v>0</v>
      </c>
    </row>
    <row r="49" spans="1:24" ht="18.75" customHeight="1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/>
      <c r="X49" s="13">
        <f t="shared" si="6"/>
        <v>0</v>
      </c>
    </row>
    <row r="50" spans="1:24" ht="18.75" customHeight="1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/>
      <c r="X50" s="13">
        <f t="shared" si="6"/>
        <v>0</v>
      </c>
    </row>
    <row r="51" spans="1:24" ht="18.75" customHeight="1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/>
      <c r="X51" s="13">
        <f t="shared" si="6"/>
        <v>0</v>
      </c>
    </row>
    <row r="52" spans="1:24" ht="18.75" customHeight="1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/>
      <c r="X52" s="13">
        <f t="shared" si="6"/>
        <v>0</v>
      </c>
    </row>
    <row r="53" spans="1:24" ht="18.75" customHeight="1">
      <c r="A53" s="10" t="s">
        <v>28</v>
      </c>
      <c r="B53" s="11">
        <f>B54+B55+B57+B58</f>
        <v>423992</v>
      </c>
      <c r="C53" s="11">
        <f t="shared" ref="C53:O53" si="8">SUM(C54:C62)</f>
        <v>7026008</v>
      </c>
      <c r="D53" s="11"/>
      <c r="E53" s="11"/>
      <c r="F53" s="25">
        <f t="shared" si="8"/>
        <v>0</v>
      </c>
      <c r="G53" s="25">
        <f t="shared" si="8"/>
        <v>0</v>
      </c>
      <c r="H53" s="25">
        <f t="shared" si="8"/>
        <v>0</v>
      </c>
      <c r="I53" s="25">
        <f t="shared" si="8"/>
        <v>0</v>
      </c>
      <c r="J53" s="25">
        <f t="shared" si="8"/>
        <v>0</v>
      </c>
      <c r="K53" s="25">
        <f t="shared" si="8"/>
        <v>0</v>
      </c>
      <c r="L53" s="25">
        <f t="shared" si="8"/>
        <v>0</v>
      </c>
      <c r="M53" s="25">
        <f t="shared" si="8"/>
        <v>0</v>
      </c>
      <c r="N53" s="25">
        <f t="shared" si="8"/>
        <v>0</v>
      </c>
      <c r="O53" s="25">
        <f t="shared" si="8"/>
        <v>0</v>
      </c>
      <c r="P53" s="11"/>
      <c r="Q53" s="11"/>
      <c r="R53" s="11">
        <f>R54</f>
        <v>1991162.92</v>
      </c>
      <c r="S53" s="11">
        <f t="shared" ref="S53" si="9">S54</f>
        <v>0</v>
      </c>
      <c r="T53" s="11">
        <f>T54</f>
        <v>821729.8</v>
      </c>
      <c r="U53" s="11">
        <f>+U54+U58</f>
        <v>333147.09000000003</v>
      </c>
      <c r="V53" s="11">
        <f>+V54+V58</f>
        <v>206417.81</v>
      </c>
      <c r="W53" s="11">
        <f>+W54+W58+W55</f>
        <v>365444.01</v>
      </c>
      <c r="X53" s="11">
        <f>R53+T53+U53+V53+W53</f>
        <v>3717901.63</v>
      </c>
    </row>
    <row r="54" spans="1:24" ht="18.75" customHeight="1">
      <c r="A54" s="12" t="s">
        <v>27</v>
      </c>
      <c r="B54" s="13">
        <v>115623</v>
      </c>
      <c r="C54" s="13">
        <v>6484377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/>
      <c r="R54" s="13">
        <v>1991162.92</v>
      </c>
      <c r="S54" s="13"/>
      <c r="T54" s="13">
        <v>821729.8</v>
      </c>
      <c r="U54" s="13">
        <v>333147.09000000003</v>
      </c>
      <c r="V54" s="13"/>
      <c r="W54" s="13">
        <v>217000.01</v>
      </c>
      <c r="X54" s="13">
        <f>SUM(D54:W54)</f>
        <v>3363039.8199999994</v>
      </c>
    </row>
    <row r="55" spans="1:24" ht="18.75" customHeight="1">
      <c r="A55" s="12" t="s">
        <v>26</v>
      </c>
      <c r="B55" s="13">
        <v>77082</v>
      </c>
      <c r="C55" s="13">
        <v>-77082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>
        <v>86022</v>
      </c>
      <c r="X55" s="13">
        <f t="shared" ref="X55:X84" si="10">SUM(D55:W55)</f>
        <v>86022</v>
      </c>
    </row>
    <row r="56" spans="1:24" ht="18.75" customHeight="1">
      <c r="A56" s="12" t="s">
        <v>25</v>
      </c>
      <c r="B56" s="13"/>
      <c r="C56" s="13">
        <v>-38541</v>
      </c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/>
      <c r="X56" s="13">
        <f t="shared" si="10"/>
        <v>0</v>
      </c>
    </row>
    <row r="57" spans="1:24" ht="18.75" customHeight="1">
      <c r="A57" s="12" t="s">
        <v>24</v>
      </c>
      <c r="B57" s="13">
        <v>38541</v>
      </c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/>
      <c r="X57" s="13">
        <f t="shared" si="10"/>
        <v>0</v>
      </c>
    </row>
    <row r="58" spans="1:24" ht="18.75" customHeight="1">
      <c r="A58" s="12" t="s">
        <v>23</v>
      </c>
      <c r="B58" s="13">
        <v>192746</v>
      </c>
      <c r="C58" s="13"/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/>
      <c r="T58" s="13"/>
      <c r="U58" s="13"/>
      <c r="V58" s="13">
        <v>206417.81</v>
      </c>
      <c r="W58" s="13">
        <v>62422</v>
      </c>
      <c r="X58" s="13">
        <f t="shared" si="10"/>
        <v>268839.81</v>
      </c>
    </row>
    <row r="59" spans="1:24" ht="18.75" customHeight="1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>
        <f t="shared" si="10"/>
        <v>0</v>
      </c>
    </row>
    <row r="60" spans="1:24" ht="18.75" customHeight="1">
      <c r="A60" s="12" t="s">
        <v>21</v>
      </c>
      <c r="B60" s="13"/>
      <c r="C60" s="13">
        <v>7254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/>
      <c r="T60" s="13"/>
      <c r="U60" s="13"/>
      <c r="V60" s="13"/>
      <c r="W60" s="13"/>
      <c r="X60" s="13">
        <f t="shared" si="10"/>
        <v>0</v>
      </c>
    </row>
    <row r="61" spans="1:24" ht="18.75" customHeight="1">
      <c r="A61" s="12" t="s">
        <v>20</v>
      </c>
      <c r="B61" s="13"/>
      <c r="C61" s="13">
        <v>650000</v>
      </c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/>
      <c r="X61" s="13">
        <f t="shared" si="10"/>
        <v>0</v>
      </c>
    </row>
    <row r="62" spans="1:24" ht="18.75" customHeight="1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>
        <f t="shared" si="10"/>
        <v>0</v>
      </c>
    </row>
    <row r="63" spans="1:24" ht="18.75" customHeight="1">
      <c r="A63" s="10" t="s">
        <v>18</v>
      </c>
      <c r="B63" s="11"/>
      <c r="C63" s="11">
        <f t="shared" ref="C63:O63" si="11">SUM(C64:C67)</f>
        <v>0</v>
      </c>
      <c r="D63" s="11"/>
      <c r="E63" s="11"/>
      <c r="F63" s="25">
        <f t="shared" si="11"/>
        <v>0</v>
      </c>
      <c r="G63" s="25">
        <f t="shared" si="11"/>
        <v>0</v>
      </c>
      <c r="H63" s="25">
        <f t="shared" si="11"/>
        <v>0</v>
      </c>
      <c r="I63" s="25">
        <f t="shared" si="11"/>
        <v>0</v>
      </c>
      <c r="J63" s="25">
        <f t="shared" si="11"/>
        <v>0</v>
      </c>
      <c r="K63" s="25">
        <f t="shared" si="11"/>
        <v>0</v>
      </c>
      <c r="L63" s="25">
        <f t="shared" si="11"/>
        <v>0</v>
      </c>
      <c r="M63" s="25">
        <f t="shared" si="11"/>
        <v>0</v>
      </c>
      <c r="N63" s="25">
        <f t="shared" si="11"/>
        <v>0</v>
      </c>
      <c r="O63" s="25">
        <f t="shared" si="11"/>
        <v>0</v>
      </c>
      <c r="P63" s="11"/>
      <c r="Q63" s="11"/>
      <c r="R63" s="11"/>
      <c r="S63" s="11"/>
      <c r="T63" s="11"/>
      <c r="U63" s="11"/>
      <c r="V63" s="11"/>
      <c r="W63" s="11"/>
      <c r="X63" s="13">
        <f t="shared" si="10"/>
        <v>0</v>
      </c>
    </row>
    <row r="64" spans="1:24" ht="18.75" customHeight="1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>
        <f t="shared" si="10"/>
        <v>0</v>
      </c>
    </row>
    <row r="65" spans="1:24" ht="18.75" customHeight="1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/>
      <c r="X65" s="13">
        <f t="shared" si="10"/>
        <v>0</v>
      </c>
    </row>
    <row r="66" spans="1:24" ht="18.75" customHeight="1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/>
      <c r="X66" s="13">
        <f t="shared" si="10"/>
        <v>0</v>
      </c>
    </row>
    <row r="67" spans="1:24" ht="18.75" customHeight="1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/>
      <c r="X67" s="13">
        <f t="shared" si="10"/>
        <v>0</v>
      </c>
    </row>
    <row r="68" spans="1:24" ht="18.75" customHeight="1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1"/>
      <c r="X68" s="13">
        <f t="shared" si="10"/>
        <v>0</v>
      </c>
    </row>
    <row r="69" spans="1:24" ht="18.75" customHeight="1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/>
      <c r="X69" s="13">
        <f t="shared" si="10"/>
        <v>0</v>
      </c>
    </row>
    <row r="70" spans="1:24" ht="18.75" customHeight="1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/>
      <c r="X70" s="13">
        <f t="shared" si="10"/>
        <v>0</v>
      </c>
    </row>
    <row r="71" spans="1:24" ht="18.75" customHeight="1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/>
      <c r="X71" s="13">
        <f t="shared" si="10"/>
        <v>0</v>
      </c>
    </row>
    <row r="72" spans="1:24" ht="18.75" customHeight="1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/>
      <c r="X72" s="13">
        <f t="shared" si="10"/>
        <v>0</v>
      </c>
    </row>
    <row r="73" spans="1:24" ht="18.75" customHeight="1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/>
      <c r="X73" s="13">
        <f t="shared" si="10"/>
        <v>0</v>
      </c>
    </row>
    <row r="74" spans="1:24" ht="18.75" customHeight="1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/>
      <c r="X74" s="13">
        <f t="shared" si="10"/>
        <v>0</v>
      </c>
    </row>
    <row r="75" spans="1:24" ht="18.75" customHeight="1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/>
      <c r="X75" s="13">
        <f t="shared" si="10"/>
        <v>0</v>
      </c>
    </row>
    <row r="76" spans="1:24" ht="18.75" customHeight="1">
      <c r="A76" s="7" t="s">
        <v>7</v>
      </c>
      <c r="B76" s="9"/>
      <c r="C76" s="9">
        <f t="shared" ref="C76:O76" si="12">SUM(C77+C80+C83)</f>
        <v>0</v>
      </c>
      <c r="D76" s="9"/>
      <c r="E76" s="9"/>
      <c r="F76" s="24">
        <f t="shared" si="12"/>
        <v>0</v>
      </c>
      <c r="G76" s="24">
        <f t="shared" si="12"/>
        <v>0</v>
      </c>
      <c r="H76" s="24">
        <f t="shared" si="12"/>
        <v>0</v>
      </c>
      <c r="I76" s="24">
        <f t="shared" si="12"/>
        <v>0</v>
      </c>
      <c r="J76" s="24">
        <f t="shared" si="12"/>
        <v>0</v>
      </c>
      <c r="K76" s="24">
        <f t="shared" si="12"/>
        <v>0</v>
      </c>
      <c r="L76" s="24">
        <f t="shared" si="12"/>
        <v>0</v>
      </c>
      <c r="M76" s="24">
        <f t="shared" si="12"/>
        <v>0</v>
      </c>
      <c r="N76" s="24">
        <f t="shared" si="12"/>
        <v>0</v>
      </c>
      <c r="O76" s="24">
        <f t="shared" si="12"/>
        <v>0</v>
      </c>
      <c r="P76" s="9"/>
      <c r="Q76" s="9"/>
      <c r="R76" s="9"/>
      <c r="S76" s="9"/>
      <c r="T76" s="9"/>
      <c r="U76" s="36"/>
      <c r="V76" s="36"/>
      <c r="W76" s="36"/>
      <c r="X76" s="13">
        <f t="shared" si="10"/>
        <v>0</v>
      </c>
    </row>
    <row r="77" spans="1:24" ht="18.75" customHeight="1">
      <c r="A77" s="10" t="s">
        <v>6</v>
      </c>
      <c r="B77" s="11">
        <f>B79</f>
        <v>350000000</v>
      </c>
      <c r="C77" s="11">
        <f t="shared" ref="C77:O77" si="13">SUM(C78:C79)</f>
        <v>0</v>
      </c>
      <c r="D77" s="11"/>
      <c r="E77" s="11"/>
      <c r="F77" s="25">
        <f t="shared" si="13"/>
        <v>0</v>
      </c>
      <c r="G77" s="25">
        <f t="shared" si="13"/>
        <v>0</v>
      </c>
      <c r="H77" s="25">
        <f t="shared" si="13"/>
        <v>0</v>
      </c>
      <c r="I77" s="25">
        <f t="shared" si="13"/>
        <v>0</v>
      </c>
      <c r="J77" s="25">
        <f t="shared" si="13"/>
        <v>0</v>
      </c>
      <c r="K77" s="25">
        <f t="shared" si="13"/>
        <v>0</v>
      </c>
      <c r="L77" s="25">
        <f t="shared" si="13"/>
        <v>0</v>
      </c>
      <c r="M77" s="25">
        <f t="shared" si="13"/>
        <v>0</v>
      </c>
      <c r="N77" s="25">
        <f>SUM(N78:N79)</f>
        <v>0</v>
      </c>
      <c r="O77" s="25">
        <f t="shared" si="13"/>
        <v>0</v>
      </c>
      <c r="P77" s="11"/>
      <c r="Q77" s="11"/>
      <c r="R77" s="11"/>
      <c r="S77" s="11"/>
      <c r="T77" s="11"/>
      <c r="U77" s="11"/>
      <c r="V77" s="11"/>
      <c r="W77" s="11"/>
      <c r="X77" s="13">
        <f t="shared" si="10"/>
        <v>0</v>
      </c>
    </row>
    <row r="78" spans="1:24" ht="18.75" customHeight="1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/>
      <c r="X78" s="13">
        <f t="shared" si="10"/>
        <v>0</v>
      </c>
    </row>
    <row r="79" spans="1:24" ht="18.75" customHeight="1">
      <c r="A79" s="12" t="s">
        <v>93</v>
      </c>
      <c r="B79" s="13">
        <v>350000000</v>
      </c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/>
      <c r="X79" s="13">
        <f t="shared" si="10"/>
        <v>0</v>
      </c>
    </row>
    <row r="80" spans="1:24" ht="18.75" customHeight="1">
      <c r="A80" s="10" t="s">
        <v>5</v>
      </c>
      <c r="B80" s="11"/>
      <c r="C80" s="11">
        <v>0</v>
      </c>
      <c r="D80" s="11"/>
      <c r="E80" s="11"/>
      <c r="F80" s="25">
        <f t="shared" ref="F80:O80" si="14">+F81</f>
        <v>0</v>
      </c>
      <c r="G80" s="25">
        <f t="shared" si="14"/>
        <v>0</v>
      </c>
      <c r="H80" s="25">
        <f t="shared" si="14"/>
        <v>0</v>
      </c>
      <c r="I80" s="25">
        <f t="shared" si="14"/>
        <v>0</v>
      </c>
      <c r="J80" s="25">
        <f t="shared" si="14"/>
        <v>0</v>
      </c>
      <c r="K80" s="25">
        <f t="shared" si="14"/>
        <v>0</v>
      </c>
      <c r="L80" s="25">
        <f t="shared" si="14"/>
        <v>0</v>
      </c>
      <c r="M80" s="25">
        <f t="shared" si="14"/>
        <v>0</v>
      </c>
      <c r="N80" s="25">
        <f t="shared" si="14"/>
        <v>0</v>
      </c>
      <c r="O80" s="25">
        <f t="shared" si="14"/>
        <v>0</v>
      </c>
      <c r="P80" s="11"/>
      <c r="Q80" s="11"/>
      <c r="R80" s="11"/>
      <c r="S80" s="11"/>
      <c r="T80" s="11"/>
      <c r="U80" s="11"/>
      <c r="V80" s="11"/>
      <c r="W80" s="11"/>
      <c r="X80" s="13">
        <f t="shared" si="10"/>
        <v>0</v>
      </c>
    </row>
    <row r="81" spans="1:24" ht="18.75" customHeight="1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/>
      <c r="X81" s="13">
        <f t="shared" si="10"/>
        <v>0</v>
      </c>
    </row>
    <row r="82" spans="1:24" ht="18.75" customHeight="1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/>
      <c r="X82" s="13">
        <f t="shared" si="10"/>
        <v>0</v>
      </c>
    </row>
    <row r="83" spans="1:24" ht="18.75" customHeight="1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/>
      <c r="X83" s="13">
        <f t="shared" si="10"/>
        <v>0</v>
      </c>
    </row>
    <row r="84" spans="1:24" ht="18.75" customHeight="1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/>
      <c r="X84" s="13">
        <f t="shared" si="10"/>
        <v>0</v>
      </c>
    </row>
    <row r="85" spans="1:24" s="18" customFormat="1" ht="18.75" customHeight="1">
      <c r="A85" s="16" t="s">
        <v>0</v>
      </c>
      <c r="B85" s="17">
        <f>B53+B46+B37+B27+B17+B11+B77</f>
        <v>588079323</v>
      </c>
      <c r="C85" s="17">
        <f t="shared" ref="C85" si="15">SUM(C11+C17+C27+C37+C46+C53+C63+C68+C71+C76)</f>
        <v>347452909.99000001</v>
      </c>
      <c r="D85" s="17">
        <f>D83+D80+D77+D71+D68+D63+D53+D46+D37+D27+D17+D11</f>
        <v>14708913.710000001</v>
      </c>
      <c r="E85" s="17">
        <f>E83+E80+E77+E71+E68+E63+E53+E46+E37+E27+E17+E11</f>
        <v>17933370.800000001</v>
      </c>
      <c r="F85" s="28">
        <f t="shared" ref="F85:O85" si="16">SUM(F11+F17+F27+F37+F46+F53+F63+F68+F71+F76)</f>
        <v>0</v>
      </c>
      <c r="G85" s="28">
        <f t="shared" si="16"/>
        <v>0</v>
      </c>
      <c r="H85" s="28">
        <f t="shared" si="16"/>
        <v>0</v>
      </c>
      <c r="I85" s="28">
        <f t="shared" si="16"/>
        <v>0</v>
      </c>
      <c r="J85" s="28">
        <f t="shared" si="16"/>
        <v>0</v>
      </c>
      <c r="K85" s="28">
        <f t="shared" si="16"/>
        <v>0</v>
      </c>
      <c r="L85" s="28">
        <f t="shared" si="16"/>
        <v>0</v>
      </c>
      <c r="M85" s="28">
        <f t="shared" si="16"/>
        <v>0</v>
      </c>
      <c r="N85" s="28">
        <f t="shared" si="16"/>
        <v>0</v>
      </c>
      <c r="O85" s="28">
        <f t="shared" si="16"/>
        <v>0</v>
      </c>
      <c r="P85" s="17">
        <f>P83+P80+P77+P71+P68+P63+P53+P46+P37+P27+P17+P11</f>
        <v>33701975.200000003</v>
      </c>
      <c r="Q85" s="17">
        <f>Q27+Q17+Q11</f>
        <v>16955191.879999999</v>
      </c>
      <c r="R85" s="17">
        <f>R27+R17+R11+R53</f>
        <v>18056173.670000002</v>
      </c>
      <c r="S85" s="17">
        <f>S27+S17+S11+S53</f>
        <v>20700572.859999999</v>
      </c>
      <c r="T85" s="17">
        <f>T27+T17+T11+T53</f>
        <v>56664695.389999993</v>
      </c>
      <c r="U85" s="17">
        <f>U27+U17+U11+U53</f>
        <v>33513158.75</v>
      </c>
      <c r="V85" s="17">
        <f>V27+V17+V11+V53</f>
        <v>47201131.939999998</v>
      </c>
      <c r="W85" s="17">
        <f>W27+W17+W11+W53</f>
        <v>34158476.729999997</v>
      </c>
      <c r="X85" s="17">
        <f>SUM(X11+X17+X27+X37+X46+X53+X63+X68+X71+X76)</f>
        <v>293593660.93000001</v>
      </c>
    </row>
    <row r="86" spans="1:24" ht="15.75" thickBot="1">
      <c r="P86" s="15"/>
      <c r="Q86" s="15"/>
      <c r="R86" s="15"/>
      <c r="S86" s="15"/>
      <c r="T86" s="15"/>
      <c r="U86" s="15"/>
      <c r="V86" s="15"/>
      <c r="W86" s="15"/>
    </row>
    <row r="87" spans="1:24" ht="26.25" customHeight="1" thickBot="1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/>
      <c r="U87" s="14">
        <f>33513158.75-U85</f>
        <v>0</v>
      </c>
      <c r="V87" s="14">
        <f>47201131.94-V85</f>
        <v>0</v>
      </c>
      <c r="W87" s="14"/>
    </row>
    <row r="88" spans="1:24" ht="33.75" customHeight="1" thickBot="1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39.75" thickBot="1">
      <c r="A89" s="32" t="s">
        <v>96</v>
      </c>
      <c r="C89" s="22"/>
      <c r="F89" s="14"/>
      <c r="J89" s="1"/>
      <c r="T89" s="15"/>
      <c r="U89" s="15"/>
      <c r="V89" s="15"/>
      <c r="W89" s="15"/>
      <c r="X89" s="15"/>
    </row>
    <row r="90" spans="1:24" ht="15.75">
      <c r="A90" s="19"/>
      <c r="C90" s="22"/>
      <c r="F90" s="15"/>
      <c r="J90" s="1"/>
      <c r="X90" s="1"/>
    </row>
    <row r="91" spans="1:24">
      <c r="J91" s="20"/>
      <c r="X91" s="20"/>
    </row>
    <row r="92" spans="1:24">
      <c r="J92" s="20"/>
      <c r="X92" s="20"/>
    </row>
    <row r="93" spans="1:24">
      <c r="J93" s="20"/>
      <c r="X93" s="20"/>
    </row>
  </sheetData>
  <mergeCells count="8">
    <mergeCell ref="A5:X5"/>
    <mergeCell ref="D8:X8"/>
    <mergeCell ref="A2:X2"/>
    <mergeCell ref="A3:X3"/>
    <mergeCell ref="A8:A9"/>
    <mergeCell ref="B8:B9"/>
    <mergeCell ref="C8:C9"/>
    <mergeCell ref="A4:X4"/>
  </mergeCells>
  <pageMargins left="0.70866141732283472" right="0.70866141732283472" top="0.35433070866141736" bottom="0.35433070866141736" header="0.31496062992125984" footer="0.31496062992125984"/>
  <pageSetup paperSize="5" scale="59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2022-05-12T00:56:47Z</cp:lastPrinted>
  <dcterms:created xsi:type="dcterms:W3CDTF">2021-08-10T14:38:52Z</dcterms:created>
  <dcterms:modified xsi:type="dcterms:W3CDTF">2022-11-03T23:41:53Z</dcterms:modified>
</cp:coreProperties>
</file>