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'!$A$1:$Y$100</definedName>
    <definedName name="MONTO">#REF!</definedName>
    <definedName name="_xlnm.Print_Titles" localSheetId="0">'P2 Presupuesto Aprobado-Ejec '!$8:$9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2" i="1"/>
  <c r="Y13"/>
  <c r="Y16"/>
  <c r="Y18"/>
  <c r="Y19"/>
  <c r="Y20"/>
  <c r="Y21"/>
  <c r="Y22"/>
  <c r="Y23"/>
  <c r="Y24"/>
  <c r="Y25"/>
  <c r="Y26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17"/>
  <c r="X27"/>
  <c r="X85" s="1"/>
  <c r="X17"/>
  <c r="X11"/>
  <c r="X37"/>
  <c r="X53"/>
  <c r="W53"/>
  <c r="W27"/>
  <c r="W17"/>
  <c r="Y14"/>
  <c r="Y15"/>
  <c r="W11"/>
  <c r="V27"/>
  <c r="V17"/>
  <c r="V85"/>
  <c r="V87" s="1"/>
  <c r="V53"/>
  <c r="V11"/>
  <c r="U17"/>
  <c r="U27"/>
  <c r="T27"/>
  <c r="U53"/>
  <c r="U11"/>
  <c r="T53"/>
  <c r="T17"/>
  <c r="S53"/>
  <c r="T11"/>
  <c r="S85"/>
  <c r="S27"/>
  <c r="S17"/>
  <c r="S11"/>
  <c r="R53"/>
  <c r="R27"/>
  <c r="R85" s="1"/>
  <c r="R17"/>
  <c r="R11"/>
  <c r="Q27"/>
  <c r="Q85" s="1"/>
  <c r="Q17"/>
  <c r="Q11"/>
  <c r="P17"/>
  <c r="P11"/>
  <c r="P27"/>
  <c r="P85" s="1"/>
  <c r="B77"/>
  <c r="Y27" l="1"/>
  <c r="Y11"/>
  <c r="W85"/>
  <c r="U85"/>
  <c r="U87" s="1"/>
  <c r="T85"/>
  <c r="C36"/>
  <c r="C34"/>
  <c r="C30"/>
  <c r="C24"/>
  <c r="C22"/>
  <c r="C18"/>
  <c r="C13"/>
  <c r="C12"/>
  <c r="C27"/>
  <c r="B53"/>
  <c r="B27"/>
  <c r="B17"/>
  <c r="B11"/>
  <c r="Y85" l="1"/>
  <c r="B85"/>
  <c r="E27"/>
  <c r="E17"/>
  <c r="D11"/>
  <c r="D27"/>
  <c r="D85" s="1"/>
  <c r="E11"/>
  <c r="E85" l="1"/>
  <c r="F80"/>
  <c r="G80"/>
  <c r="H80"/>
  <c r="I80"/>
  <c r="J80"/>
  <c r="K80"/>
  <c r="L80"/>
  <c r="M80"/>
  <c r="N80"/>
  <c r="O80"/>
  <c r="N77" l="1"/>
  <c r="N76" s="1"/>
  <c r="C11"/>
  <c r="F11"/>
  <c r="G11"/>
  <c r="H11"/>
  <c r="I11"/>
  <c r="J11"/>
  <c r="K11"/>
  <c r="L11"/>
  <c r="M11"/>
  <c r="N11"/>
  <c r="O11"/>
  <c r="C17"/>
  <c r="F17"/>
  <c r="G17"/>
  <c r="H17"/>
  <c r="I17"/>
  <c r="J17"/>
  <c r="K17"/>
  <c r="L17"/>
  <c r="M17"/>
  <c r="N17"/>
  <c r="O17"/>
  <c r="F27"/>
  <c r="G27"/>
  <c r="H27"/>
  <c r="I27"/>
  <c r="J27"/>
  <c r="K27"/>
  <c r="L27"/>
  <c r="M27"/>
  <c r="N27"/>
  <c r="O27"/>
  <c r="C37"/>
  <c r="F37"/>
  <c r="G37"/>
  <c r="H37"/>
  <c r="I37"/>
  <c r="J37"/>
  <c r="K37"/>
  <c r="L37"/>
  <c r="M37"/>
  <c r="N37"/>
  <c r="O37"/>
  <c r="C53"/>
  <c r="F53"/>
  <c r="G53"/>
  <c r="H53"/>
  <c r="I53"/>
  <c r="J53"/>
  <c r="K53"/>
  <c r="L53"/>
  <c r="M53"/>
  <c r="N53"/>
  <c r="O53"/>
  <c r="C63"/>
  <c r="F63"/>
  <c r="G63"/>
  <c r="H63"/>
  <c r="I63"/>
  <c r="J63"/>
  <c r="K63"/>
  <c r="L63"/>
  <c r="M63"/>
  <c r="N63"/>
  <c r="O63"/>
  <c r="C77"/>
  <c r="C76" s="1"/>
  <c r="F77"/>
  <c r="F76" s="1"/>
  <c r="G77"/>
  <c r="G76" s="1"/>
  <c r="H77"/>
  <c r="H76" s="1"/>
  <c r="I77"/>
  <c r="I76" s="1"/>
  <c r="J77"/>
  <c r="J76" s="1"/>
  <c r="K77"/>
  <c r="K76" s="1"/>
  <c r="L77"/>
  <c r="L76" s="1"/>
  <c r="M77"/>
  <c r="M76" s="1"/>
  <c r="O77"/>
  <c r="O76" s="1"/>
  <c r="O85" l="1"/>
  <c r="L85"/>
  <c r="M85"/>
  <c r="N85"/>
  <c r="K85"/>
  <c r="J85"/>
  <c r="I85"/>
  <c r="H85"/>
  <c r="G85"/>
  <c r="F85"/>
  <c r="C85"/>
</calcChain>
</file>

<file path=xl/sharedStrings.xml><?xml version="1.0" encoding="utf-8"?>
<sst xmlns="http://schemas.openxmlformats.org/spreadsheetml/2006/main" count="108" uniqueCount="104">
  <si>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</si>
  <si>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</si>
  <si>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</si>
  <si>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</si>
  <si>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</si>
  <si>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</si>
  <si>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</si>
  <si>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</si>
  <si>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</si>
  <si>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</si>
  <si>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</si>
  <si>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</si>
  <si>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</si>
  <si>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</si>
  <si>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</si>
  <si>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</si>
  <si>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</si>
  <si>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</si>
  <si>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</si>
  <si>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</si>
  <si>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</si>
  <si>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</si>
  <si>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</si>
  <si>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</si>
  <si>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</si>
  <si>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</si>
  <si>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</si>
  <si>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</si>
  <si>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</si>
  <si>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</si>
  <si>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</si>
  <si>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</si>
  <si>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</si>
  <si>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</si>
  <si>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</si>
  <si>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</si>
  <si>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</si>
  <si>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</si>
  <si>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</si>
  <si>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</si>
  <si>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</si>
  <si>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</si>
  <si>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</si>
  <si>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</si>
  <si>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</si>
  <si>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</si>
  <si>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</si>
  <si>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</si>
  <si>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</si>
  <si>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</si>
  <si>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</si>
  <si>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</si>
  <si>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</si>
  <si>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</si>
  <si>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</si>
  <si>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</si>
  <si>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</si>
  <si>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</si>
  <si>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</si>
  <si>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</si>
  <si>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</si>
  <si>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</si>
  <si>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</si>
  <si>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</si>
  <si>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</si>
  <si>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</si>
  <si>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</si>
  <si>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</si>
  <si>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</si>
  <si>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</si>
  <si>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</si>
  <si>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</si>
  <si>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</si>
  <si>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</si>
  <si>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</si>
  <si>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</si>
  <si>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</si>
  <si>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</si>
  <si>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</si>
  <si>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</si>
  <si>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</si>
  <si>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</si>
  <si>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</si>
  <si>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</si>
  <si>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</si>
  <si>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</si>
  <si>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</si>
  <si>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</si>
  <si>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</si>
  <si>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</si>
  <si>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</si>
  <si>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</si>
  <si>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</si>
  <si>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</si>
  <si>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</si>
  <si>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</si>
  <si>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</si>
  <si>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</si>
  <si>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</si>
  <si>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</si>
  <si>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</si>
  <si>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</si>
  <si>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</si>
  <si>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>ENERO-NOVIEMBRE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</si>
</sst>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43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24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307015</xdr:colOff>
      <xdr:row>1</xdr:row>
      <xdr:rowOff>47625</xdr:rowOff>
    </xdr:from>
    <xdr:to>
      <xdr:col>0</xdr:col>
      <xdr:colOff>3650504</xdr:colOff>
      <xdr:row>6</xdr:row>
      <xdr:rowOff>68060</xdr:rowOff>
    </xdr:to>
    <xdr:pic>
      <xdr:nvPicPr>
        <xdr:cNvPr id="8" name="7 Imagen" descr="aniversario-fe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015" y="238125"/>
          <a:ext cx="3343489" cy="14253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3"/>
  <sheetViews>
    <sheetView showGridLines="0" tabSelected="1" zoomScale="80" zoomScaleNormal="80" workbookViewId="0">
      <pane ySplit="9" topLeftCell="A10" activePane="bottomLeft" state="frozen"/>
      <selection pane="bottomLeft" activeCell="C6" sqref="C6"/>
    </sheetView>
  </sheetViews>
  <sheetFormatPr baseColWidth="10" defaultColWidth="11.42578125" defaultRowHeight="15"/>
  <cols>
    <col min="1" max="1" width="85.42578125" style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4" width="21" style="1" customWidth="1"/>
    <col min="25" max="25" width="24.7109375" style="14" bestFit="1" customWidth="1"/>
    <col min="26" max="26" width="13.140625" style="1" bestFit="1" customWidth="1"/>
    <col min="27" max="16384" width="11.42578125" style="1"/>
  </cols>
  <sheetData>
    <row r="2" spans="1:25" ht="28.5" customHeight="1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1" customHeight="1">
      <c r="A3" s="45" t="s">
        <v>103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3.25">
      <c r="A4" s="45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23.25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7" spans="1:25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5.5" customHeight="1">
      <c r="A8" s="46" t="s">
        <v>88</v>
      </c>
      <c r="B8" s="47" t="s">
        <v>87</v>
      </c>
      <c r="C8" s="49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2"/>
    </row>
    <row r="9" spans="1:25" ht="18.75">
      <c r="A9" s="46"/>
      <c r="B9" s="48"/>
      <c r="C9" s="50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6" t="s">
        <v>72</v>
      </c>
    </row>
    <row r="10" spans="1:25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</row>
    <row r="11" spans="1:25" ht="18.75" customHeight="1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 t="shared" ref="P11:X11" si="1">P12+P13+P16</f>
        <v>29659040.690000001</v>
      </c>
      <c r="Q11" s="11">
        <f t="shared" si="1"/>
        <v>13901804.49</v>
      </c>
      <c r="R11" s="11">
        <f t="shared" si="1"/>
        <v>14548149.33</v>
      </c>
      <c r="S11" s="11">
        <f t="shared" si="1"/>
        <v>13654569.83</v>
      </c>
      <c r="T11" s="11">
        <f t="shared" si="1"/>
        <v>47883058.689999998</v>
      </c>
      <c r="U11" s="11">
        <f t="shared" si="1"/>
        <v>30964863.59</v>
      </c>
      <c r="V11" s="11">
        <f t="shared" si="1"/>
        <v>32924165.129999999</v>
      </c>
      <c r="W11" s="11">
        <f t="shared" si="1"/>
        <v>32074412.739999998</v>
      </c>
      <c r="X11" s="11">
        <f>X12+X13+X16</f>
        <v>56803992.890000001</v>
      </c>
      <c r="Y11" s="11">
        <f>SUM(Y12:Y16)</f>
        <v>299380088.36000001</v>
      </c>
    </row>
    <row r="12" spans="1:25" ht="18.75" customHeight="1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v>12282706.76</v>
      </c>
      <c r="S12" s="13">
        <v>11490422.5</v>
      </c>
      <c r="T12" s="13">
        <v>41547150</v>
      </c>
      <c r="U12" s="13">
        <v>26612072.460000001</v>
      </c>
      <c r="V12" s="13">
        <v>28077422.5</v>
      </c>
      <c r="W12" s="13">
        <v>27495808.27</v>
      </c>
      <c r="X12" s="13">
        <v>52216006.219999999</v>
      </c>
      <c r="Y12" s="13">
        <f>SUM(D12:X12)</f>
        <v>247193794.12</v>
      </c>
    </row>
    <row r="13" spans="1:25" ht="18.75" customHeight="1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35">
        <v>495000</v>
      </c>
      <c r="S13" s="35">
        <v>445000</v>
      </c>
      <c r="T13" s="35">
        <v>465000</v>
      </c>
      <c r="U13" s="35">
        <v>580000</v>
      </c>
      <c r="V13" s="35">
        <v>589000</v>
      </c>
      <c r="W13" s="35">
        <v>599000</v>
      </c>
      <c r="X13" s="35">
        <v>634000</v>
      </c>
      <c r="Y13" s="13">
        <f>SUM(D13:X13)</f>
        <v>19974600</v>
      </c>
    </row>
    <row r="14" spans="1:25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>
        <f t="shared" ref="Y14:Y16" si="2">SUM(D14:W14)</f>
        <v>0</v>
      </c>
    </row>
    <row r="15" spans="1:25" ht="18.75" customHeight="1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>
        <f t="shared" si="2"/>
        <v>0</v>
      </c>
    </row>
    <row r="16" spans="1:25" ht="18.75" customHeight="1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v>1770442.57</v>
      </c>
      <c r="S16" s="13">
        <v>1719147.33</v>
      </c>
      <c r="T16" s="13">
        <v>5870908.6900000004</v>
      </c>
      <c r="U16" s="13">
        <v>3772791.13</v>
      </c>
      <c r="V16" s="13">
        <v>4257742.63</v>
      </c>
      <c r="W16" s="13">
        <v>3979604.47</v>
      </c>
      <c r="X16" s="13">
        <v>3953986.67</v>
      </c>
      <c r="Y16" s="13">
        <f>SUM(D16:W16)+X16</f>
        <v>32211694.239999995</v>
      </c>
    </row>
    <row r="17" spans="1:26" ht="18.75" customHeight="1">
      <c r="A17" s="10" t="s">
        <v>64</v>
      </c>
      <c r="B17" s="11">
        <f>B18+B21+B22+B23+B24+B25+B26</f>
        <v>10586869</v>
      </c>
      <c r="C17" s="11">
        <f t="shared" ref="C17:O17" si="3">SUM(C18:C26)</f>
        <v>56603131</v>
      </c>
      <c r="D17" s="11"/>
      <c r="E17" s="11">
        <f>E18+E25+E24+E23+E22</f>
        <v>1854658.7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11">
        <f>P18+P25+P24+P23+P22+P26+P20+P21</f>
        <v>2486217.11</v>
      </c>
      <c r="Q17" s="11">
        <f>Q18+Q19+Q20+Q21+Q22+Q23+Q26+Q25</f>
        <v>1607911.39</v>
      </c>
      <c r="R17" s="11">
        <f>R18+R19+R20+R21+R22+R23+R26+R25</f>
        <v>1366861.42</v>
      </c>
      <c r="S17" s="11">
        <f>S18+S19+S20+S21+S22+S23+S26+S25</f>
        <v>2395754.12</v>
      </c>
      <c r="T17" s="11">
        <f>T18+T19+T20+T21+T22+T23+T26+T25+T24</f>
        <v>4402446.34</v>
      </c>
      <c r="U17" s="11">
        <f>U18+U19+U20+U21+U22+U23+U26+U25+U24</f>
        <v>1566039.4100000001</v>
      </c>
      <c r="V17" s="11">
        <f>V18+V19+V20+V21+V22+V23+V26+V25+V24</f>
        <v>5909135.5099999998</v>
      </c>
      <c r="W17" s="11">
        <f>W18+W19+W20+W21+W22+W23+W26+W25+W24</f>
        <v>1303344.0699999998</v>
      </c>
      <c r="X17" s="11">
        <f>X18+X19+X20+X21+X22+X23+X26+X25+X24</f>
        <v>2004077.94</v>
      </c>
      <c r="Y17" s="11">
        <f>SUM(D17:X17)</f>
        <v>24896446.010000002</v>
      </c>
    </row>
    <row r="18" spans="1:26" ht="18.75" customHeight="1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v>34941.449999999997</v>
      </c>
      <c r="S18" s="13">
        <v>722652.35</v>
      </c>
      <c r="T18" s="13">
        <v>780431.41</v>
      </c>
      <c r="U18" s="13">
        <v>504585.81</v>
      </c>
      <c r="V18" s="13">
        <v>504171.7</v>
      </c>
      <c r="W18" s="13">
        <v>508972.57</v>
      </c>
      <c r="X18" s="13">
        <v>455729.54</v>
      </c>
      <c r="Y18" s="11">
        <f t="shared" ref="Y18:Y81" si="4">SUM(D18:X18)</f>
        <v>4686368.49</v>
      </c>
    </row>
    <row r="19" spans="1:26" ht="18.75" customHeight="1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/>
      <c r="S19" s="13"/>
      <c r="T19" s="13">
        <v>125953.2</v>
      </c>
      <c r="U19" s="13"/>
      <c r="V19" s="13">
        <v>46610</v>
      </c>
      <c r="W19" s="13"/>
      <c r="X19" s="13">
        <v>490915</v>
      </c>
      <c r="Y19" s="11">
        <f t="shared" si="4"/>
        <v>726978.2</v>
      </c>
    </row>
    <row r="20" spans="1:26" ht="18.75" customHeight="1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v>1276600</v>
      </c>
      <c r="S20" s="13">
        <v>806450</v>
      </c>
      <c r="T20" s="13">
        <v>1419650</v>
      </c>
      <c r="U20" s="13">
        <v>507500</v>
      </c>
      <c r="V20" s="13"/>
      <c r="W20" s="13"/>
      <c r="X20" s="13"/>
      <c r="Y20" s="11">
        <f t="shared" si="4"/>
        <v>4641900</v>
      </c>
    </row>
    <row r="21" spans="1:26" ht="18.75" customHeight="1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/>
      <c r="S21" s="13"/>
      <c r="T21" s="13"/>
      <c r="U21" s="13">
        <v>5900</v>
      </c>
      <c r="V21" s="13">
        <v>207080</v>
      </c>
      <c r="W21" s="13">
        <v>6195</v>
      </c>
      <c r="X21" s="13">
        <v>2000</v>
      </c>
      <c r="Y21" s="11">
        <f t="shared" si="4"/>
        <v>429825</v>
      </c>
    </row>
    <row r="22" spans="1:26" ht="18.75" customHeight="1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/>
      <c r="T22" s="13">
        <v>750000</v>
      </c>
      <c r="U22" s="13">
        <v>250000</v>
      </c>
      <c r="V22" s="13">
        <v>327765.53999999998</v>
      </c>
      <c r="W22" s="13">
        <v>250000</v>
      </c>
      <c r="X22" s="13">
        <v>250000</v>
      </c>
      <c r="Y22" s="11">
        <f t="shared" si="4"/>
        <v>2827765.54</v>
      </c>
    </row>
    <row r="23" spans="1:26" ht="18.75" customHeight="1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v>55319.97</v>
      </c>
      <c r="S23" s="13">
        <v>48321.77</v>
      </c>
      <c r="T23" s="13">
        <v>45013.15</v>
      </c>
      <c r="U23" s="13">
        <v>6688</v>
      </c>
      <c r="V23" s="13">
        <v>4381</v>
      </c>
      <c r="W23" s="13"/>
      <c r="X23" s="13"/>
      <c r="Y23" s="11">
        <f t="shared" si="4"/>
        <v>298061.28000000003</v>
      </c>
    </row>
    <row r="24" spans="1:26" ht="31.5">
      <c r="A24" s="37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/>
      <c r="S24" s="13"/>
      <c r="T24" s="13">
        <v>1051446.08</v>
      </c>
      <c r="U24" s="13"/>
      <c r="V24" s="13"/>
      <c r="W24" s="13">
        <v>162049.4</v>
      </c>
      <c r="X24" s="13">
        <v>705026.4</v>
      </c>
      <c r="Y24" s="11">
        <f t="shared" si="4"/>
        <v>2693480.31</v>
      </c>
    </row>
    <row r="25" spans="1:26" ht="18.75" customHeight="1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/>
      <c r="S25" s="13">
        <v>64900</v>
      </c>
      <c r="T25" s="13">
        <v>47200</v>
      </c>
      <c r="U25" s="13">
        <v>192186.6</v>
      </c>
      <c r="V25" s="13">
        <v>4793167.2699999996</v>
      </c>
      <c r="W25" s="13">
        <v>266717.5</v>
      </c>
      <c r="X25" s="13">
        <v>17700</v>
      </c>
      <c r="Y25" s="11">
        <f t="shared" si="4"/>
        <v>6454409.1899999995</v>
      </c>
    </row>
    <row r="26" spans="1:26" ht="18.75" customHeight="1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/>
      <c r="S26" s="13">
        <v>753430</v>
      </c>
      <c r="T26" s="13">
        <v>182752.5</v>
      </c>
      <c r="U26" s="13">
        <v>99179</v>
      </c>
      <c r="V26" s="13">
        <v>25960</v>
      </c>
      <c r="W26" s="13">
        <v>109409.60000000001</v>
      </c>
      <c r="X26" s="13">
        <v>82707</v>
      </c>
      <c r="Y26" s="11">
        <f t="shared" si="4"/>
        <v>2137658</v>
      </c>
    </row>
    <row r="27" spans="1:26" ht="18.75" customHeight="1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5">SUM(F28:F36)</f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  <c r="K27" s="25">
        <f t="shared" si="5"/>
        <v>0</v>
      </c>
      <c r="L27" s="25">
        <f t="shared" si="5"/>
        <v>0</v>
      </c>
      <c r="M27" s="25">
        <f t="shared" si="5"/>
        <v>0</v>
      </c>
      <c r="N27" s="25">
        <f t="shared" si="5"/>
        <v>0</v>
      </c>
      <c r="O27" s="25">
        <f t="shared" si="5"/>
        <v>0</v>
      </c>
      <c r="P27" s="11">
        <f>P28+P29+P30+P32+P33+P34+P36</f>
        <v>1556717.4</v>
      </c>
      <c r="Q27" s="11">
        <f>Q28+Q32+Q34+Q33+Q36+Q29</f>
        <v>1445476</v>
      </c>
      <c r="R27" s="11">
        <f>R28+R32+R34+R33+R36+R29</f>
        <v>150000</v>
      </c>
      <c r="S27" s="11">
        <f>S28+S32+S34+S33+S36+S29</f>
        <v>4650248.91</v>
      </c>
      <c r="T27" s="11">
        <f>T28+T32+T34+T33+T36+T29+T31+T30</f>
        <v>3557460.56</v>
      </c>
      <c r="U27" s="11">
        <f>U28+U32+U34+U33+U36+U29+U31+U30</f>
        <v>649108.66</v>
      </c>
      <c r="V27" s="11">
        <f>V28+V32+V34+V33+V36+V29+V31+V30</f>
        <v>8161413.4900000002</v>
      </c>
      <c r="W27" s="11">
        <f>W28+W32+W34+W33+W36+W29+W31+W30</f>
        <v>415275.91000000003</v>
      </c>
      <c r="X27" s="11">
        <f>X28+X32+X34+X33+X36+X29+X31+X30</f>
        <v>3371738.8299999996</v>
      </c>
      <c r="Y27" s="11">
        <f t="shared" si="4"/>
        <v>27779034.59</v>
      </c>
    </row>
    <row r="28" spans="1:26" ht="18.75" customHeight="1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/>
      <c r="S28" s="13"/>
      <c r="T28" s="13">
        <v>261244.2</v>
      </c>
      <c r="U28" s="13">
        <v>163628</v>
      </c>
      <c r="V28" s="13">
        <v>141524.44</v>
      </c>
      <c r="W28" s="13"/>
      <c r="X28" s="13">
        <v>9134.7999999999993</v>
      </c>
      <c r="Y28" s="11">
        <f t="shared" si="4"/>
        <v>2062706.24</v>
      </c>
    </row>
    <row r="29" spans="1:26" ht="18.75" customHeight="1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/>
      <c r="S29" s="13"/>
      <c r="T29" s="13">
        <v>14390.1</v>
      </c>
      <c r="U29" s="13"/>
      <c r="V29" s="13">
        <v>158120</v>
      </c>
      <c r="W29" s="13">
        <v>237180</v>
      </c>
      <c r="X29" s="13">
        <v>111510</v>
      </c>
      <c r="Y29" s="11">
        <f t="shared" si="4"/>
        <v>1263686.1000000001</v>
      </c>
    </row>
    <row r="30" spans="1:26" ht="18.75" customHeight="1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/>
      <c r="S30" s="13"/>
      <c r="T30" s="13">
        <v>337539</v>
      </c>
      <c r="U30" s="13">
        <v>375352.7</v>
      </c>
      <c r="V30" s="13">
        <v>201780</v>
      </c>
      <c r="W30" s="13"/>
      <c r="X30" s="13">
        <v>457324.34</v>
      </c>
      <c r="Y30" s="11">
        <f t="shared" si="4"/>
        <v>1752369.3900000001</v>
      </c>
    </row>
    <row r="31" spans="1:26" ht="18.75" customHeight="1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13"/>
      <c r="V31" s="13"/>
      <c r="W31" s="13"/>
      <c r="X31" s="13"/>
      <c r="Y31" s="11">
        <f t="shared" si="4"/>
        <v>0</v>
      </c>
    </row>
    <row r="32" spans="1:26" ht="18.75" customHeight="1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/>
      <c r="S32" s="13"/>
      <c r="T32" s="13">
        <v>125522.5</v>
      </c>
      <c r="U32" s="13"/>
      <c r="V32" s="13">
        <v>680095.36</v>
      </c>
      <c r="W32" s="13"/>
      <c r="X32" s="13">
        <v>251900</v>
      </c>
      <c r="Y32" s="11">
        <f t="shared" si="4"/>
        <v>1169859.94</v>
      </c>
      <c r="Z32" s="14"/>
    </row>
    <row r="33" spans="1:25" ht="18.75" customHeight="1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/>
      <c r="S33" s="13"/>
      <c r="T33" s="13">
        <v>50268</v>
      </c>
      <c r="U33" s="13"/>
      <c r="V33" s="13">
        <v>2327552.83</v>
      </c>
      <c r="W33" s="13"/>
      <c r="X33" s="13"/>
      <c r="Y33" s="11">
        <f t="shared" si="4"/>
        <v>2590706.83</v>
      </c>
    </row>
    <row r="34" spans="1:25" ht="18.75" customHeight="1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v>150000</v>
      </c>
      <c r="S34" s="13">
        <v>4650248.91</v>
      </c>
      <c r="T34" s="13">
        <v>2507400</v>
      </c>
      <c r="U34" s="13"/>
      <c r="V34" s="13">
        <v>4117263</v>
      </c>
      <c r="W34" s="13"/>
      <c r="X34" s="13">
        <v>1979184</v>
      </c>
      <c r="Y34" s="11">
        <f t="shared" si="4"/>
        <v>16639095.91</v>
      </c>
    </row>
    <row r="35" spans="1:25" ht="18.75" customHeight="1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1">
        <f t="shared" si="4"/>
        <v>0</v>
      </c>
    </row>
    <row r="36" spans="1:25" ht="18.75" customHeight="1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/>
      <c r="S36" s="13"/>
      <c r="T36" s="13">
        <v>261096.76</v>
      </c>
      <c r="U36" s="13">
        <v>110127.96</v>
      </c>
      <c r="V36" s="13">
        <v>535077.86</v>
      </c>
      <c r="W36" s="13">
        <v>178095.91</v>
      </c>
      <c r="X36" s="13">
        <v>562685.68999999994</v>
      </c>
      <c r="Y36" s="11">
        <f t="shared" si="4"/>
        <v>2300610.1799999997</v>
      </c>
    </row>
    <row r="37" spans="1:25" ht="18.75" customHeight="1">
      <c r="A37" s="10" t="s">
        <v>44</v>
      </c>
      <c r="B37" s="11"/>
      <c r="C37" s="11">
        <f t="shared" ref="C37:O37" si="6">SUM(C38:C45)</f>
        <v>0</v>
      </c>
      <c r="D37" s="11"/>
      <c r="E37" s="11"/>
      <c r="F37" s="25">
        <f t="shared" si="6"/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11"/>
      <c r="Q37" s="11"/>
      <c r="R37" s="11"/>
      <c r="S37" s="11"/>
      <c r="T37" s="11"/>
      <c r="U37" s="11"/>
      <c r="V37" s="11"/>
      <c r="W37" s="11"/>
      <c r="X37" s="11">
        <f>+X38</f>
        <v>8000032.75</v>
      </c>
      <c r="Y37" s="11">
        <f t="shared" si="4"/>
        <v>8000032.75</v>
      </c>
    </row>
    <row r="38" spans="1:25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>
        <v>8000032.75</v>
      </c>
      <c r="Y38" s="11">
        <f t="shared" si="4"/>
        <v>8000032.75</v>
      </c>
    </row>
    <row r="39" spans="1:25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1">
        <f t="shared" si="4"/>
        <v>0</v>
      </c>
    </row>
    <row r="40" spans="1:25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1">
        <f t="shared" si="4"/>
        <v>0</v>
      </c>
    </row>
    <row r="41" spans="1:25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1">
        <f t="shared" si="4"/>
        <v>0</v>
      </c>
    </row>
    <row r="42" spans="1:25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1">
        <f t="shared" si="4"/>
        <v>0</v>
      </c>
    </row>
    <row r="43" spans="1:25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1">
        <f t="shared" si="4"/>
        <v>0</v>
      </c>
    </row>
    <row r="44" spans="1:25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1">
        <f t="shared" si="4"/>
        <v>0</v>
      </c>
    </row>
    <row r="45" spans="1:25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1">
        <f t="shared" si="4"/>
        <v>0</v>
      </c>
    </row>
    <row r="46" spans="1:25" ht="18.75" customHeight="1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>
        <f t="shared" si="4"/>
        <v>0</v>
      </c>
    </row>
    <row r="47" spans="1:25" ht="18.75" customHeight="1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1">
        <f t="shared" si="4"/>
        <v>0</v>
      </c>
    </row>
    <row r="48" spans="1:25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1">
        <f t="shared" si="4"/>
        <v>0</v>
      </c>
    </row>
    <row r="49" spans="1:25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1">
        <f t="shared" si="4"/>
        <v>0</v>
      </c>
    </row>
    <row r="50" spans="1:25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1">
        <f t="shared" si="4"/>
        <v>0</v>
      </c>
    </row>
    <row r="51" spans="1:25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1">
        <f t="shared" si="4"/>
        <v>0</v>
      </c>
    </row>
    <row r="52" spans="1:25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1">
        <f t="shared" si="4"/>
        <v>0</v>
      </c>
    </row>
    <row r="53" spans="1:25" ht="18.75" customHeight="1">
      <c r="A53" s="10" t="s">
        <v>28</v>
      </c>
      <c r="B53" s="11">
        <f>B54+B55+B57+B58</f>
        <v>423992</v>
      </c>
      <c r="C53" s="11">
        <f t="shared" ref="C53:O53" si="7">SUM(C54:C62)</f>
        <v>7026008</v>
      </c>
      <c r="D53" s="11"/>
      <c r="E53" s="11"/>
      <c r="F53" s="25">
        <f t="shared" si="7"/>
        <v>0</v>
      </c>
      <c r="G53" s="25">
        <f t="shared" si="7"/>
        <v>0</v>
      </c>
      <c r="H53" s="25">
        <f t="shared" si="7"/>
        <v>0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11"/>
      <c r="Q53" s="11"/>
      <c r="R53" s="11">
        <f>R54</f>
        <v>1991162.92</v>
      </c>
      <c r="S53" s="11">
        <f t="shared" ref="S53" si="8">S54</f>
        <v>0</v>
      </c>
      <c r="T53" s="11">
        <f>T54</f>
        <v>821729.8</v>
      </c>
      <c r="U53" s="11">
        <f>+U54+U58</f>
        <v>333147.09000000003</v>
      </c>
      <c r="V53" s="11">
        <f>+V54+V58</f>
        <v>206417.81</v>
      </c>
      <c r="W53" s="11">
        <f>+W54+W58+W55</f>
        <v>365444.01</v>
      </c>
      <c r="X53" s="11">
        <f>+X54+X58+X55</f>
        <v>0</v>
      </c>
      <c r="Y53" s="11">
        <f t="shared" si="4"/>
        <v>3717901.63</v>
      </c>
    </row>
    <row r="54" spans="1:25" ht="18.75" customHeight="1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v>1991162.92</v>
      </c>
      <c r="S54" s="13"/>
      <c r="T54" s="13">
        <v>821729.8</v>
      </c>
      <c r="U54" s="13">
        <v>333147.09000000003</v>
      </c>
      <c r="V54" s="13"/>
      <c r="W54" s="13">
        <v>217000.01</v>
      </c>
      <c r="X54" s="13"/>
      <c r="Y54" s="11">
        <f t="shared" si="4"/>
        <v>3363039.8199999994</v>
      </c>
    </row>
    <row r="55" spans="1:25" ht="18.75" customHeight="1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>
        <v>86022</v>
      </c>
      <c r="X55" s="13"/>
      <c r="Y55" s="11">
        <f t="shared" si="4"/>
        <v>86022</v>
      </c>
    </row>
    <row r="56" spans="1:25" ht="18.75" customHeight="1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1">
        <f t="shared" si="4"/>
        <v>0</v>
      </c>
    </row>
    <row r="57" spans="1:25" ht="18.75" customHeight="1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1">
        <f t="shared" si="4"/>
        <v>0</v>
      </c>
    </row>
    <row r="58" spans="1:25" ht="18.75" customHeight="1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/>
      <c r="U58" s="13"/>
      <c r="V58" s="13">
        <v>206417.81</v>
      </c>
      <c r="W58" s="13">
        <v>62422</v>
      </c>
      <c r="X58" s="13"/>
      <c r="Y58" s="11">
        <f t="shared" si="4"/>
        <v>268839.81</v>
      </c>
    </row>
    <row r="59" spans="1:25" ht="18.75" customHeight="1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1">
        <f t="shared" si="4"/>
        <v>0</v>
      </c>
    </row>
    <row r="60" spans="1:25" ht="18.75" customHeight="1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/>
      <c r="V60" s="13"/>
      <c r="W60" s="13"/>
      <c r="X60" s="13"/>
      <c r="Y60" s="11">
        <f t="shared" si="4"/>
        <v>0</v>
      </c>
    </row>
    <row r="61" spans="1:25" ht="18.75" customHeight="1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1">
        <f t="shared" si="4"/>
        <v>0</v>
      </c>
    </row>
    <row r="62" spans="1:25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1">
        <f t="shared" si="4"/>
        <v>0</v>
      </c>
    </row>
    <row r="63" spans="1:25" ht="18.75" customHeight="1">
      <c r="A63" s="10" t="s">
        <v>18</v>
      </c>
      <c r="B63" s="11"/>
      <c r="C63" s="11">
        <f t="shared" ref="C63:O63" si="9">SUM(C64:C67)</f>
        <v>0</v>
      </c>
      <c r="D63" s="11"/>
      <c r="E63" s="11"/>
      <c r="F63" s="25">
        <f t="shared" si="9"/>
        <v>0</v>
      </c>
      <c r="G63" s="25">
        <f t="shared" si="9"/>
        <v>0</v>
      </c>
      <c r="H63" s="25">
        <f t="shared" si="9"/>
        <v>0</v>
      </c>
      <c r="I63" s="25">
        <f t="shared" si="9"/>
        <v>0</v>
      </c>
      <c r="J63" s="25">
        <f t="shared" si="9"/>
        <v>0</v>
      </c>
      <c r="K63" s="25">
        <f t="shared" si="9"/>
        <v>0</v>
      </c>
      <c r="L63" s="25">
        <f t="shared" si="9"/>
        <v>0</v>
      </c>
      <c r="M63" s="25">
        <f t="shared" si="9"/>
        <v>0</v>
      </c>
      <c r="N63" s="25">
        <f t="shared" si="9"/>
        <v>0</v>
      </c>
      <c r="O63" s="25">
        <f t="shared" si="9"/>
        <v>0</v>
      </c>
      <c r="P63" s="11"/>
      <c r="Q63" s="11"/>
      <c r="R63" s="11"/>
      <c r="S63" s="11"/>
      <c r="T63" s="11"/>
      <c r="U63" s="11"/>
      <c r="V63" s="11"/>
      <c r="W63" s="11"/>
      <c r="X63" s="11"/>
      <c r="Y63" s="11">
        <f t="shared" si="4"/>
        <v>0</v>
      </c>
    </row>
    <row r="64" spans="1:25" ht="18.75" customHeight="1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1">
        <f t="shared" si="4"/>
        <v>0</v>
      </c>
    </row>
    <row r="65" spans="1:25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1">
        <f t="shared" si="4"/>
        <v>0</v>
      </c>
    </row>
    <row r="66" spans="1:25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1">
        <f t="shared" si="4"/>
        <v>0</v>
      </c>
    </row>
    <row r="67" spans="1:25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1">
        <f t="shared" si="4"/>
        <v>0</v>
      </c>
    </row>
    <row r="68" spans="1:25" ht="18.75" customHeight="1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>
        <f t="shared" si="4"/>
        <v>0</v>
      </c>
    </row>
    <row r="69" spans="1:25" ht="18.75" customHeight="1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1">
        <f t="shared" si="4"/>
        <v>0</v>
      </c>
    </row>
    <row r="70" spans="1:25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1">
        <f t="shared" si="4"/>
        <v>0</v>
      </c>
    </row>
    <row r="71" spans="1:25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1">
        <f t="shared" si="4"/>
        <v>0</v>
      </c>
    </row>
    <row r="72" spans="1:25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1">
        <f t="shared" si="4"/>
        <v>0</v>
      </c>
    </row>
    <row r="73" spans="1:25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1">
        <f t="shared" si="4"/>
        <v>0</v>
      </c>
    </row>
    <row r="74" spans="1:25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1">
        <f t="shared" si="4"/>
        <v>0</v>
      </c>
    </row>
    <row r="75" spans="1:25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1">
        <f t="shared" si="4"/>
        <v>0</v>
      </c>
    </row>
    <row r="76" spans="1:25" ht="18.75" customHeight="1">
      <c r="A76" s="7" t="s">
        <v>7</v>
      </c>
      <c r="B76" s="9"/>
      <c r="C76" s="9">
        <f t="shared" ref="C76:O76" si="10">SUM(C77+C80+C83)</f>
        <v>0</v>
      </c>
      <c r="D76" s="9"/>
      <c r="E76" s="9"/>
      <c r="F76" s="24">
        <f t="shared" si="10"/>
        <v>0</v>
      </c>
      <c r="G76" s="24">
        <f t="shared" si="10"/>
        <v>0</v>
      </c>
      <c r="H76" s="24">
        <f t="shared" si="10"/>
        <v>0</v>
      </c>
      <c r="I76" s="24">
        <f t="shared" si="10"/>
        <v>0</v>
      </c>
      <c r="J76" s="24">
        <f t="shared" si="10"/>
        <v>0</v>
      </c>
      <c r="K76" s="24">
        <f t="shared" si="10"/>
        <v>0</v>
      </c>
      <c r="L76" s="24">
        <f t="shared" si="10"/>
        <v>0</v>
      </c>
      <c r="M76" s="24">
        <f t="shared" si="10"/>
        <v>0</v>
      </c>
      <c r="N76" s="24">
        <f t="shared" si="10"/>
        <v>0</v>
      </c>
      <c r="O76" s="24">
        <f t="shared" si="10"/>
        <v>0</v>
      </c>
      <c r="P76" s="9"/>
      <c r="Q76" s="9"/>
      <c r="R76" s="9"/>
      <c r="S76" s="9"/>
      <c r="T76" s="9"/>
      <c r="U76" s="36"/>
      <c r="V76" s="36"/>
      <c r="W76" s="36"/>
      <c r="X76" s="36"/>
      <c r="Y76" s="11">
        <f t="shared" si="4"/>
        <v>0</v>
      </c>
    </row>
    <row r="77" spans="1:25" ht="18.75" customHeight="1">
      <c r="A77" s="10" t="s">
        <v>6</v>
      </c>
      <c r="B77" s="11">
        <f>B79</f>
        <v>350000000</v>
      </c>
      <c r="C77" s="11">
        <f t="shared" ref="C77:O77" si="11">SUM(C78:C79)</f>
        <v>0</v>
      </c>
      <c r="D77" s="11"/>
      <c r="E77" s="11"/>
      <c r="F77" s="25">
        <f t="shared" si="11"/>
        <v>0</v>
      </c>
      <c r="G77" s="25">
        <f t="shared" si="11"/>
        <v>0</v>
      </c>
      <c r="H77" s="25">
        <f t="shared" si="11"/>
        <v>0</v>
      </c>
      <c r="I77" s="25">
        <f t="shared" si="11"/>
        <v>0</v>
      </c>
      <c r="J77" s="25">
        <f t="shared" si="11"/>
        <v>0</v>
      </c>
      <c r="K77" s="25">
        <f t="shared" si="11"/>
        <v>0</v>
      </c>
      <c r="L77" s="25">
        <f t="shared" si="11"/>
        <v>0</v>
      </c>
      <c r="M77" s="25">
        <f t="shared" si="11"/>
        <v>0</v>
      </c>
      <c r="N77" s="25">
        <f>SUM(N78:N79)</f>
        <v>0</v>
      </c>
      <c r="O77" s="25">
        <f t="shared" si="11"/>
        <v>0</v>
      </c>
      <c r="P77" s="11"/>
      <c r="Q77" s="11"/>
      <c r="R77" s="11"/>
      <c r="S77" s="11"/>
      <c r="T77" s="11"/>
      <c r="U77" s="11"/>
      <c r="V77" s="11"/>
      <c r="W77" s="11"/>
      <c r="X77" s="11"/>
      <c r="Y77" s="11">
        <f t="shared" si="4"/>
        <v>0</v>
      </c>
    </row>
    <row r="78" spans="1:25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1">
        <f t="shared" si="4"/>
        <v>0</v>
      </c>
    </row>
    <row r="79" spans="1:25" ht="18.75" customHeight="1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1">
        <f t="shared" si="4"/>
        <v>0</v>
      </c>
    </row>
    <row r="80" spans="1:25" ht="18.75" customHeight="1">
      <c r="A80" s="10" t="s">
        <v>5</v>
      </c>
      <c r="B80" s="11"/>
      <c r="C80" s="11">
        <v>0</v>
      </c>
      <c r="D80" s="11"/>
      <c r="E80" s="11"/>
      <c r="F80" s="25">
        <f t="shared" ref="F80:O80" si="12">+F81</f>
        <v>0</v>
      </c>
      <c r="G80" s="25">
        <f t="shared" si="12"/>
        <v>0</v>
      </c>
      <c r="H80" s="25">
        <f t="shared" si="12"/>
        <v>0</v>
      </c>
      <c r="I80" s="25">
        <f t="shared" si="12"/>
        <v>0</v>
      </c>
      <c r="J80" s="25">
        <f t="shared" si="12"/>
        <v>0</v>
      </c>
      <c r="K80" s="25">
        <f t="shared" si="12"/>
        <v>0</v>
      </c>
      <c r="L80" s="25">
        <f t="shared" si="12"/>
        <v>0</v>
      </c>
      <c r="M80" s="25">
        <f t="shared" si="12"/>
        <v>0</v>
      </c>
      <c r="N80" s="25">
        <f t="shared" si="12"/>
        <v>0</v>
      </c>
      <c r="O80" s="25">
        <f t="shared" si="12"/>
        <v>0</v>
      </c>
      <c r="P80" s="11"/>
      <c r="Q80" s="11"/>
      <c r="R80" s="11"/>
      <c r="S80" s="11"/>
      <c r="T80" s="11"/>
      <c r="U80" s="11"/>
      <c r="V80" s="11"/>
      <c r="W80" s="11"/>
      <c r="X80" s="11"/>
      <c r="Y80" s="11">
        <f t="shared" si="4"/>
        <v>0</v>
      </c>
    </row>
    <row r="81" spans="1:25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1">
        <f t="shared" si="4"/>
        <v>0</v>
      </c>
    </row>
    <row r="82" spans="1:25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1">
        <f t="shared" ref="Y82:Y84" si="13">SUM(D82:X82)</f>
        <v>0</v>
      </c>
    </row>
    <row r="83" spans="1:25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1">
        <f t="shared" si="13"/>
        <v>0</v>
      </c>
    </row>
    <row r="84" spans="1:25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1">
        <f t="shared" si="13"/>
        <v>0</v>
      </c>
    </row>
    <row r="85" spans="1:25" s="18" customFormat="1" ht="18.75" customHeight="1">
      <c r="A85" s="16" t="s">
        <v>0</v>
      </c>
      <c r="B85" s="17">
        <f>B53+B46+B37+B27+B17+B11+B77</f>
        <v>588079323</v>
      </c>
      <c r="C85" s="17">
        <f t="shared" ref="C85" si="14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5">SUM(F11+F17+F27+F37+F46+F53+F63+F68+F71+F76)</f>
        <v>0</v>
      </c>
      <c r="G85" s="28">
        <f t="shared" si="15"/>
        <v>0</v>
      </c>
      <c r="H85" s="28">
        <f t="shared" si="15"/>
        <v>0</v>
      </c>
      <c r="I85" s="28">
        <f t="shared" si="15"/>
        <v>0</v>
      </c>
      <c r="J85" s="28">
        <f t="shared" si="15"/>
        <v>0</v>
      </c>
      <c r="K85" s="28">
        <f t="shared" si="15"/>
        <v>0</v>
      </c>
      <c r="L85" s="28">
        <f t="shared" si="15"/>
        <v>0</v>
      </c>
      <c r="M85" s="28">
        <f t="shared" si="15"/>
        <v>0</v>
      </c>
      <c r="N85" s="28">
        <f t="shared" si="15"/>
        <v>0</v>
      </c>
      <c r="O85" s="28">
        <f t="shared" si="15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 t="shared" ref="R85:X85" si="16">R27+R17+R11+R53</f>
        <v>18056173.670000002</v>
      </c>
      <c r="S85" s="17">
        <f t="shared" si="16"/>
        <v>20700572.859999999</v>
      </c>
      <c r="T85" s="17">
        <f t="shared" si="16"/>
        <v>56664695.389999993</v>
      </c>
      <c r="U85" s="17">
        <f t="shared" si="16"/>
        <v>33513158.75</v>
      </c>
      <c r="V85" s="17">
        <f t="shared" si="16"/>
        <v>47201131.939999998</v>
      </c>
      <c r="W85" s="17">
        <f t="shared" si="16"/>
        <v>34158476.729999997</v>
      </c>
      <c r="X85" s="17">
        <f>X27+X17+X11+X53+X37</f>
        <v>70179842.409999996</v>
      </c>
      <c r="Y85" s="17">
        <f>SUM(Y11+Y17+Y27+Y37+Y46+Y53+Y63+Y68+Y71+Y76)</f>
        <v>363773503.33999997</v>
      </c>
    </row>
    <row r="86" spans="1:25" ht="15.75" thickBot="1">
      <c r="P86" s="15"/>
      <c r="Q86" s="15"/>
      <c r="R86" s="15"/>
      <c r="S86" s="15"/>
      <c r="T86" s="15"/>
      <c r="U86" s="15"/>
      <c r="V86" s="15"/>
      <c r="W86" s="15"/>
      <c r="X86" s="15"/>
    </row>
    <row r="87" spans="1:25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>
        <f>33513158.75-U85</f>
        <v>0</v>
      </c>
      <c r="V87" s="14">
        <f>47201131.94-V85</f>
        <v>0</v>
      </c>
      <c r="W87" s="14"/>
      <c r="X87" s="14"/>
    </row>
    <row r="88" spans="1:25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52.5" thickBot="1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</row>
    <row r="90" spans="1:25" ht="15.75">
      <c r="A90" s="19"/>
      <c r="C90" s="22"/>
      <c r="F90" s="15"/>
      <c r="J90" s="1"/>
      <c r="Y90" s="1"/>
    </row>
    <row r="91" spans="1:25">
      <c r="J91" s="20"/>
      <c r="Y91" s="20"/>
    </row>
    <row r="92" spans="1:25">
      <c r="J92" s="20"/>
      <c r="Y92" s="20"/>
    </row>
    <row r="93" spans="1:25">
      <c r="J93" s="20"/>
      <c r="Y93" s="20"/>
    </row>
  </sheetData>
  <mergeCells count="8">
    <mergeCell ref="A5:Y5"/>
    <mergeCell ref="D8:Y8"/>
    <mergeCell ref="A2:Y2"/>
    <mergeCell ref="A3:Y3"/>
    <mergeCell ref="A8:A9"/>
    <mergeCell ref="B8:B9"/>
    <mergeCell ref="C8:C9"/>
    <mergeCell ref="A4:Y4"/>
  </mergeCells>
  <pageMargins left="0.70866141732283472" right="0.70866141732283472" top="0.35433070866141736" bottom="0.35433070866141736" header="0.31496062992125984" footer="0.31496062992125984"/>
  <pageSetup paperSize="5" scale="42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2022-11-05T00:02:37Z</cp:lastPrinted>
  <dcterms:created xsi:type="dcterms:W3CDTF">2021-08-10T14:38:52Z</dcterms:created>
  <dcterms:modified xsi:type="dcterms:W3CDTF">2022-12-14T17:56:13Z</dcterms:modified>
</cp:coreProperties>
</file>