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LOvalles.FEDA\AppData\Roaming\BlueMail\Content\0\_48_46_48_95_51_114_116_121_46_48_95_51_114_116_121\"/>
    </mc:Choice>
  </mc:AlternateContent>
  <bookViews>
    <workbookView xWindow="-120" yWindow="-120" windowWidth="21750" windowHeight="13740"/>
  </bookViews>
  <sheets>
    <sheet name="P2 Presupuesto Aprobado-Ejec " sheetId="1" r:id="rId1"/>
  </sheets>
  <externalReferences>
    <externalReference r:id="rId2"/>
  </externalReferences>
  <definedNames>
    <definedName name="_0000___N_A">'[1]Gastos  '!#REF!</definedName>
    <definedName name="_xlnm.Print_Area" localSheetId="0">'P2 Presupuesto Aprobado-Ejec '!$A$1:$Q$100</definedName>
    <definedName name="MONTO">#REF!</definedName>
    <definedName name="_xlnm.Print_Titles" localSheetId="0">'P2 Presupuesto Aprobado-Ejec '!$8:$9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29" i="1" l="1"/>
  <c r="Q30" i="1"/>
  <c r="Q27" i="1" s="1"/>
  <c r="Q31" i="1"/>
  <c r="Q32" i="1"/>
  <c r="Q33" i="1"/>
  <c r="Q34" i="1"/>
  <c r="Q35" i="1"/>
  <c r="Q36" i="1"/>
  <c r="Q28" i="1"/>
  <c r="Q19" i="1"/>
  <c r="Q20" i="1"/>
  <c r="Q21" i="1"/>
  <c r="Q22" i="1"/>
  <c r="Q23" i="1"/>
  <c r="Q24" i="1"/>
  <c r="Q25" i="1"/>
  <c r="Q26" i="1"/>
  <c r="Q18" i="1"/>
  <c r="Q17" i="1" s="1"/>
  <c r="Q13" i="1"/>
  <c r="Q14" i="1"/>
  <c r="Q15" i="1"/>
  <c r="Q16" i="1"/>
  <c r="Q12" i="1"/>
  <c r="Q11" i="1" s="1"/>
  <c r="P17" i="1"/>
  <c r="P11" i="1"/>
  <c r="P85" i="1" s="1"/>
  <c r="P2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4" i="1"/>
  <c r="Q55" i="1"/>
  <c r="Q56" i="1"/>
  <c r="Q57" i="1"/>
  <c r="Q58" i="1"/>
  <c r="Q59" i="1"/>
  <c r="Q60" i="1"/>
  <c r="Q61" i="1"/>
  <c r="Q62" i="1"/>
  <c r="Q64" i="1"/>
  <c r="Q65" i="1"/>
  <c r="Q63" i="1" s="1"/>
  <c r="Q66" i="1"/>
  <c r="Q67" i="1"/>
  <c r="Q69" i="1"/>
  <c r="Q68" i="1" s="1"/>
  <c r="Q70" i="1"/>
  <c r="Q71" i="1"/>
  <c r="Q72" i="1"/>
  <c r="Q73" i="1"/>
  <c r="Q74" i="1"/>
  <c r="Q78" i="1"/>
  <c r="Q79" i="1"/>
  <c r="Q77" i="1" s="1"/>
  <c r="Q81" i="1"/>
  <c r="Q80" i="1" s="1"/>
  <c r="Q82" i="1"/>
  <c r="Q83" i="1"/>
  <c r="Q84" i="1"/>
  <c r="B77" i="1"/>
  <c r="Q76" i="1" l="1"/>
  <c r="Q53" i="1"/>
  <c r="Q85" i="1" s="1"/>
  <c r="Q37" i="1"/>
  <c r="C36" i="1"/>
  <c r="C34" i="1"/>
  <c r="C30" i="1"/>
  <c r="C27" i="1" s="1"/>
  <c r="C24" i="1"/>
  <c r="C22" i="1"/>
  <c r="C18" i="1"/>
  <c r="C13" i="1"/>
  <c r="C12" i="1"/>
  <c r="B53" i="1"/>
  <c r="B27" i="1"/>
  <c r="B17" i="1"/>
  <c r="B11" i="1"/>
  <c r="B85" i="1" l="1"/>
  <c r="E27" i="1"/>
  <c r="E85" i="1" s="1"/>
  <c r="E17" i="1"/>
  <c r="D11" i="1"/>
  <c r="D27" i="1"/>
  <c r="D85" i="1" s="1"/>
  <c r="E11" i="1"/>
  <c r="F80" i="1" l="1"/>
  <c r="G80" i="1"/>
  <c r="H80" i="1"/>
  <c r="I80" i="1"/>
  <c r="J80" i="1"/>
  <c r="K80" i="1"/>
  <c r="L80" i="1"/>
  <c r="M80" i="1"/>
  <c r="N80" i="1"/>
  <c r="O80" i="1"/>
  <c r="N77" i="1" l="1"/>
  <c r="N76" i="1" s="1"/>
  <c r="C11" i="1"/>
  <c r="F11" i="1"/>
  <c r="G11" i="1"/>
  <c r="H11" i="1"/>
  <c r="I11" i="1"/>
  <c r="J11" i="1"/>
  <c r="K11" i="1"/>
  <c r="L11" i="1"/>
  <c r="M11" i="1"/>
  <c r="N11" i="1"/>
  <c r="O11" i="1"/>
  <c r="C17" i="1"/>
  <c r="F17" i="1"/>
  <c r="G17" i="1"/>
  <c r="H17" i="1"/>
  <c r="I17" i="1"/>
  <c r="J17" i="1"/>
  <c r="K17" i="1"/>
  <c r="L17" i="1"/>
  <c r="M17" i="1"/>
  <c r="N17" i="1"/>
  <c r="O17" i="1"/>
  <c r="F27" i="1"/>
  <c r="G27" i="1"/>
  <c r="H27" i="1"/>
  <c r="I27" i="1"/>
  <c r="J27" i="1"/>
  <c r="K27" i="1"/>
  <c r="L27" i="1"/>
  <c r="M27" i="1"/>
  <c r="N27" i="1"/>
  <c r="O27" i="1"/>
  <c r="C37" i="1"/>
  <c r="F37" i="1"/>
  <c r="G37" i="1"/>
  <c r="H37" i="1"/>
  <c r="I37" i="1"/>
  <c r="J37" i="1"/>
  <c r="K37" i="1"/>
  <c r="L37" i="1"/>
  <c r="M37" i="1"/>
  <c r="N37" i="1"/>
  <c r="O37" i="1"/>
  <c r="C53" i="1"/>
  <c r="F53" i="1"/>
  <c r="G53" i="1"/>
  <c r="H53" i="1"/>
  <c r="I53" i="1"/>
  <c r="J53" i="1"/>
  <c r="K53" i="1"/>
  <c r="L53" i="1"/>
  <c r="M53" i="1"/>
  <c r="N53" i="1"/>
  <c r="O53" i="1"/>
  <c r="C63" i="1"/>
  <c r="F63" i="1"/>
  <c r="G63" i="1"/>
  <c r="H63" i="1"/>
  <c r="I63" i="1"/>
  <c r="J63" i="1"/>
  <c r="K63" i="1"/>
  <c r="L63" i="1"/>
  <c r="M63" i="1"/>
  <c r="N63" i="1"/>
  <c r="O63" i="1"/>
  <c r="C77" i="1"/>
  <c r="C76" i="1" s="1"/>
  <c r="F77" i="1"/>
  <c r="F76" i="1" s="1"/>
  <c r="G77" i="1"/>
  <c r="G76" i="1" s="1"/>
  <c r="H77" i="1"/>
  <c r="H76" i="1" s="1"/>
  <c r="I77" i="1"/>
  <c r="I76" i="1" s="1"/>
  <c r="J77" i="1"/>
  <c r="J76" i="1" s="1"/>
  <c r="K77" i="1"/>
  <c r="K76" i="1" s="1"/>
  <c r="L77" i="1"/>
  <c r="L76" i="1" s="1"/>
  <c r="M77" i="1"/>
  <c r="M76" i="1" s="1"/>
  <c r="O77" i="1"/>
  <c r="O76" i="1" s="1"/>
  <c r="O85" i="1" l="1"/>
  <c r="L85" i="1"/>
  <c r="M85" i="1"/>
  <c r="N85" i="1"/>
  <c r="K85" i="1"/>
  <c r="J85" i="1"/>
  <c r="I85" i="1"/>
  <c r="H85" i="1"/>
  <c r="G85" i="1"/>
  <c r="F85" i="1"/>
  <c r="C85" i="1"/>
</calcChain>
</file>

<file path=xl/sharedStrings.xml><?xml version="1.0" encoding="utf-8"?>
<sst xmlns="http://schemas.openxmlformats.org/spreadsheetml/2006/main" count="100" uniqueCount="99">
  <si>
    <t>Total general</t>
  </si>
  <si>
    <t>4.3.5 - DISMINUCIÓN DEPÓSITOS FONDOS DE TERCEROS</t>
  </si>
  <si>
    <t>4.3 - DISMINUCIÓN DE FONDOS DE TERCEROS</t>
  </si>
  <si>
    <t>4.2.2 - DISMINUCIÓN DE PASIVOS NO CORRIENTES</t>
  </si>
  <si>
    <t>4.2.1 - DISMINUCIÓN DE PASIVOS CORRIENTES</t>
  </si>
  <si>
    <t>4.2 - DISMINUCIÓN DE PASIVOS</t>
  </si>
  <si>
    <t>4.1 - INCREMENTO DE ACTIVOS FINANCIEROS</t>
  </si>
  <si>
    <t>4 - APLICACIONES FINANCIERAS</t>
  </si>
  <si>
    <t>2.9.4 - COMISIONES Y OTROS GASTOS BANCARIOS DE LA DEUDA PÚBLICA</t>
  </si>
  <si>
    <t>2.9.2 - INTERESES DE LA DEUDA PUBLICA EXTERNA</t>
  </si>
  <si>
    <t>2.9.1 - INTERESES DE LA DEUDA PÚBLICA INTERNA</t>
  </si>
  <si>
    <t>2.9 - GASTOS FINANCIEROS</t>
  </si>
  <si>
    <t>2.8.2 - ADQUISICIÓN DE TÍTULOS VALORES REPRESENTATIVOS DE DEUDA</t>
  </si>
  <si>
    <t>2.8.1 - CONCESIÓN DE PRESTAMOS</t>
  </si>
  <si>
    <t>2.7.4 - GASTOS QUE SE ASIGNARÁN DURANTE EL EJERCICIO PARA INVERSIÓN (ART. 32 Y 33 LEY 423-06)</t>
  </si>
  <si>
    <t>2.7.3 - CONSTRUCCIONES EN BIENES CONCESIONADOS</t>
  </si>
  <si>
    <t>2.7.2 - INFRAESTRUCTURA</t>
  </si>
  <si>
    <t>2.7.1 - OBRAS EN EDIFICACIONES</t>
  </si>
  <si>
    <t>2.7 - OBRAS</t>
  </si>
  <si>
    <t>2.6.9 - EDIFICIOS, ESTRUCTURAS, TIERRAS, TERRENOS Y OBJETOS DE VALOR</t>
  </si>
  <si>
    <t>2.6.8 - BIENES INTANGIBLES</t>
  </si>
  <si>
    <t>2.6.7 - ACTIVOS BIOLÓGICOS</t>
  </si>
  <si>
    <t>2.6.6 - EQUIPOS DE DEFENSA Y SEGURIDAD</t>
  </si>
  <si>
    <t>2.6.5 - MAQUINARIA, OTROS EQUIPOS Y HERRAMIENTAS</t>
  </si>
  <si>
    <t>2.6.4 - VEHÍCULOS Y EQUIPO DE TRANSPORTE, TRACCIÓN Y ELEVACIÓN</t>
  </si>
  <si>
    <t>2.6.3 - EQUIPO E INSTRUMENTAL, CIENTÍFICO Y LABORATORIO</t>
  </si>
  <si>
    <t>2.6.2 - MOBILIARIO Y EQUIPO AUDIOVISUAL, RECREATIVO Y EDUCACIONAL</t>
  </si>
  <si>
    <t>2.6.1 - MOBILIARIO Y EQUIPO</t>
  </si>
  <si>
    <t>2.6 - BIENES MUEBLES, INMUEBLES E INTANGIBLES</t>
  </si>
  <si>
    <t>2.5.9 - TRANSFERENCIAS DE CAPITAL A OTRAS INSTITUCIONES PÚBLICAS</t>
  </si>
  <si>
    <t>2.5.6 - TRANSFERENCIAS DE CAPITAL AL SECTOR EXTERNO</t>
  </si>
  <si>
    <t>2.5.4 - TRANSFERENCIAS DE CAPITAL  A EMPRESAS PÚBLICAS NO FINANCIERAS</t>
  </si>
  <si>
    <t>2.5.3 - TRANSFERENCIAS DE CAPITAL A GOBIERNOS GENERALES LOCALES</t>
  </si>
  <si>
    <t>2.5.2 - TRANSFERENCIAS DE CAPITAL AL GOBIERNO GENERAL  NACIONAL</t>
  </si>
  <si>
    <t>2.5.1 - TRANSFERENCIAS DE CAPITAL AL SECTOR PRIVADO</t>
  </si>
  <si>
    <t>2.5 - TRANSFERENCIAS DE CAPITAL</t>
  </si>
  <si>
    <t>2.4.9 - TRANSFERENCIAS CORRIENTES A OTRAS INSTITUCIONES PÚBLICAS</t>
  </si>
  <si>
    <t>2.4.7 - TRANSFERENCIAS CORRIENTES AL SECTOR EXTERNO</t>
  </si>
  <si>
    <t>2.4.6 - SUBVENCIONES</t>
  </si>
  <si>
    <t>2.4.5 - TRANSFERENCIAS CORRIENTES A INSTITUCIONES PÚBLICAS FINANCIERAS</t>
  </si>
  <si>
    <t>2.4.4 - TRANSFERENCIAS CORRIENTES A EMPRESAS PÚBLICAS NO FINANCIERAS</t>
  </si>
  <si>
    <t>2.4.3 - TRANSFERENCIAS CORRIENTES A GOBIERNOS GENERALES LOCALES</t>
  </si>
  <si>
    <t>2.4.2 - TRANSFERENCIAS CORRIENTES AL  GOBIERNO GENERAL NACIONAL</t>
  </si>
  <si>
    <t>2.4.1 - TRANSFERENCIAS CORRIENTES AL SECTOR PRIVADO</t>
  </si>
  <si>
    <t>2.4 - TRANSFERENCIAS CORRIENTES</t>
  </si>
  <si>
    <t>2.3.9 - PRODUCTOS Y ÚTILES VARIOS</t>
  </si>
  <si>
    <t>2.3.8 - GASTOS QUE SE ASIGNARÁN DURANTE EL EJERCICIO (ART. 32 Y 33 LEY 423-06)</t>
  </si>
  <si>
    <t>2.3.7 - COMBUSTIBLES, LUBRICANTES, PRODUCTOS QUÍMICOS Y CONEXOS</t>
  </si>
  <si>
    <t>2.3.6 - PRODUCTOS DE MINERALES, METÁLICOS Y NO METÁLICOS</t>
  </si>
  <si>
    <t>2.3.5 - PRODUCTOS DE CUERO, CAUCHO Y PLÁSTICO</t>
  </si>
  <si>
    <t>2.3.4 - PRODUCTOS FARMACÉUTICOS</t>
  </si>
  <si>
    <t>2.3.3 - PRODUCTOS DE PAPEL, CARTÓN E IMPRESOS</t>
  </si>
  <si>
    <t>2.3.2 - TEXTILES Y VESTUARIOS</t>
  </si>
  <si>
    <t>2.3.1 - ALIMENTOS Y PRODUCTOS AGROFORESTALES</t>
  </si>
  <si>
    <t>2.3 - MATERIALES Y SUMINISTROS</t>
  </si>
  <si>
    <t>2.2.9 - OTRAS CONTRATACIONES DE SERVICIOS</t>
  </si>
  <si>
    <t>2.2.8 - OTROS SERVICIOS NO INCLUIDOS EN CONCEPTOS ANTERIORES</t>
  </si>
  <si>
    <t>2.2.7 - SERVICIOS DE CONSERVACIÓN, REPARACIONES MENORES E INSTALACIONES TEMPORALES</t>
  </si>
  <si>
    <t>2.2.6 - SEGUROS</t>
  </si>
  <si>
    <t>2.2.5 - ALQUILERES Y RENTAS</t>
  </si>
  <si>
    <t>2.2.4 - TRANSPORTE Y ALMACENAJE</t>
  </si>
  <si>
    <t>2.2.3 - VIÁTICOS</t>
  </si>
  <si>
    <t>2.2.2 - PUBLICIDAD, IMPRESIÓN Y ENCUADERNACIÓN</t>
  </si>
  <si>
    <t>2.2.1 - SERVICIOS BÁSICOS</t>
  </si>
  <si>
    <t>2.2 - CONTRATACIÓN DE SERVICIOS</t>
  </si>
  <si>
    <t>2.1.5 - CONTRIBUCIONES A LA SEGURIDAD SOCIAL</t>
  </si>
  <si>
    <t>2.1.4 - GRATIFICACIONES Y BONIFICACIONES</t>
  </si>
  <si>
    <t>2.1.3 - DIETAS Y GASTOS DE REPRESENTACIÓN</t>
  </si>
  <si>
    <t>2.1.2 - SOBRESUELDOS</t>
  </si>
  <si>
    <t>2.1.1 - REMUNERACIONES</t>
  </si>
  <si>
    <t>2.1 - REMUNERACIONES Y CONTRIBUCIONES</t>
  </si>
  <si>
    <t>2 - GASTOS</t>
  </si>
  <si>
    <t xml:space="preserve">Total </t>
  </si>
  <si>
    <t>Diciembre</t>
  </si>
  <si>
    <t xml:space="preserve">Noviembre </t>
  </si>
  <si>
    <t>Octubre</t>
  </si>
  <si>
    <t>Septiembre</t>
  </si>
  <si>
    <t xml:space="preserve">Agosto </t>
  </si>
  <si>
    <t>Julio</t>
  </si>
  <si>
    <t>Junio</t>
  </si>
  <si>
    <t>Mayo</t>
  </si>
  <si>
    <t>Abril</t>
  </si>
  <si>
    <t>Marzo</t>
  </si>
  <si>
    <t>Febrero</t>
  </si>
  <si>
    <t xml:space="preserve">Enero </t>
  </si>
  <si>
    <t xml:space="preserve">Gasto devengado </t>
  </si>
  <si>
    <t>Presupuesto Modificado</t>
  </si>
  <si>
    <t>Presupuesto Aprobado</t>
  </si>
  <si>
    <t>DETALLE</t>
  </si>
  <si>
    <t>En RD$</t>
  </si>
  <si>
    <t xml:space="preserve">Ejecución de Gasto y Aplicaciones financieras </t>
  </si>
  <si>
    <t>2.8 - ADQUISICIÓN DE ACTIVOS FINANCIEROS CON FINES DE POLÍTICA</t>
  </si>
  <si>
    <t>4.1.1 - INCREMENTO DE ACTIVOS FINANCIEROS CORRIENTES</t>
  </si>
  <si>
    <t>4.1.2 - INCREMENTO DE ACTIVOS FINANCIEROS NO CORRIENTES</t>
  </si>
  <si>
    <r>
      <rPr>
        <b/>
        <sz val="10"/>
        <color theme="1"/>
        <rFont val="Calibri"/>
        <family val="2"/>
        <scheme val="minor"/>
      </rPr>
      <t>Presupuesto aprobado:</t>
    </r>
    <r>
      <rPr>
        <sz val="10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</si>
  <si>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0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</si>
  <si>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0"/>
        <color theme="1"/>
        <rFont val="Calibri"/>
        <family val="2"/>
        <scheme val="minor"/>
      </rPr>
      <t>Total devengado:</t>
    </r>
    <r>
      <rPr>
        <sz val="10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</si>
  <si>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 xml:space="preserve">FONDO ESPECIAL PARA EL DESARROLLO AGROPECUARIO </t>
  </si>
  <si>
    <t>ENERO-MARZO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</si>
</sst>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 Light"/>
      <family val="2"/>
      <scheme val="maj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4" tint="0.39997558519241921"/>
      </top>
      <bottom/>
      <diagonal/>
    </border>
    <border>
      <left/>
      <right/>
      <top/>
      <bottom style="thin">
        <color theme="4" tint="0.39997558519241921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/>
      <top style="thin">
        <color theme="0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Font="1"/>
    <xf numFmtId="0" fontId="4" fillId="0" borderId="0" xfId="0" applyFont="1" applyAlignment="1">
      <alignment horizontal="center" vertical="top" wrapText="1" readingOrder="1"/>
    </xf>
    <xf numFmtId="0" fontId="5" fillId="3" borderId="5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43" fontId="5" fillId="3" borderId="6" xfId="1" applyFont="1" applyFill="1" applyBorder="1" applyAlignment="1">
      <alignment horizontal="center"/>
    </xf>
    <xf numFmtId="43" fontId="5" fillId="3" borderId="5" xfId="1" applyFont="1" applyFill="1" applyBorder="1" applyAlignment="1">
      <alignment horizontal="center"/>
    </xf>
    <xf numFmtId="0" fontId="6" fillId="0" borderId="3" xfId="0" applyFont="1" applyBorder="1" applyAlignment="1">
      <alignment horizontal="left"/>
    </xf>
    <xf numFmtId="164" fontId="6" fillId="0" borderId="3" xfId="0" applyNumberFormat="1" applyFont="1" applyBorder="1"/>
    <xf numFmtId="43" fontId="6" fillId="0" borderId="3" xfId="1" applyFont="1" applyBorder="1"/>
    <xf numFmtId="0" fontId="6" fillId="0" borderId="0" xfId="0" applyFont="1" applyAlignment="1">
      <alignment horizontal="left" indent="1"/>
    </xf>
    <xf numFmtId="43" fontId="6" fillId="0" borderId="0" xfId="1" applyFont="1"/>
    <xf numFmtId="0" fontId="7" fillId="0" borderId="0" xfId="0" applyFont="1" applyAlignment="1">
      <alignment horizontal="left" indent="2"/>
    </xf>
    <xf numFmtId="43" fontId="7" fillId="0" borderId="0" xfId="1" applyFont="1"/>
    <xf numFmtId="43" fontId="0" fillId="0" borderId="0" xfId="1" applyFont="1"/>
    <xf numFmtId="43" fontId="0" fillId="0" borderId="0" xfId="0" applyNumberFormat="1" applyFont="1"/>
    <xf numFmtId="0" fontId="5" fillId="2" borderId="2" xfId="0" applyFont="1" applyFill="1" applyBorder="1" applyAlignment="1">
      <alignment vertical="center"/>
    </xf>
    <xf numFmtId="43" fontId="5" fillId="2" borderId="2" xfId="1" applyFont="1" applyFill="1" applyBorder="1"/>
    <xf numFmtId="0" fontId="2" fillId="0" borderId="0" xfId="0" applyFont="1"/>
    <xf numFmtId="0" fontId="0" fillId="0" borderId="0" xfId="0" applyFont="1" applyAlignment="1">
      <alignment wrapText="1"/>
    </xf>
    <xf numFmtId="43" fontId="0" fillId="0" borderId="0" xfId="1" applyFont="1" applyBorder="1"/>
    <xf numFmtId="43" fontId="4" fillId="0" borderId="0" xfId="1" applyFont="1" applyAlignment="1">
      <alignment horizontal="center" vertical="top" wrapText="1" readingOrder="1"/>
    </xf>
    <xf numFmtId="43" fontId="8" fillId="4" borderId="0" xfId="1" applyFont="1" applyFill="1" applyBorder="1" applyAlignment="1">
      <alignment horizontal="center"/>
    </xf>
    <xf numFmtId="165" fontId="4" fillId="0" borderId="0" xfId="1" applyNumberFormat="1" applyFont="1" applyAlignment="1">
      <alignment horizontal="center" vertical="top" wrapText="1" readingOrder="1"/>
    </xf>
    <xf numFmtId="165" fontId="6" fillId="0" borderId="3" xfId="1" applyNumberFormat="1" applyFont="1" applyBorder="1"/>
    <xf numFmtId="165" fontId="6" fillId="0" borderId="0" xfId="1" applyNumberFormat="1" applyFont="1"/>
    <xf numFmtId="165" fontId="7" fillId="0" borderId="0" xfId="1" applyNumberFormat="1" applyFont="1"/>
    <xf numFmtId="165" fontId="7" fillId="0" borderId="0" xfId="1" applyNumberFormat="1" applyFont="1" applyFill="1"/>
    <xf numFmtId="165" fontId="5" fillId="2" borderId="2" xfId="1" applyNumberFormat="1" applyFont="1" applyFill="1" applyBorder="1"/>
    <xf numFmtId="165" fontId="0" fillId="0" borderId="0" xfId="1" applyNumberFormat="1" applyFont="1"/>
    <xf numFmtId="0" fontId="9" fillId="0" borderId="1" xfId="0" applyFont="1" applyBorder="1" applyAlignment="1">
      <alignment vertical="center"/>
    </xf>
    <xf numFmtId="0" fontId="10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43" fontId="7" fillId="0" borderId="4" xfId="1" applyFont="1" applyBorder="1"/>
    <xf numFmtId="43" fontId="7" fillId="0" borderId="0" xfId="1" applyFont="1" applyFill="1"/>
    <xf numFmtId="0" fontId="3" fillId="0" borderId="0" xfId="0" applyFont="1" applyAlignment="1">
      <alignment horizontal="center" vertical="top" wrapText="1" readingOrder="1"/>
    </xf>
    <xf numFmtId="0" fontId="5" fillId="3" borderId="10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 readingOrder="1"/>
    </xf>
    <xf numFmtId="0" fontId="11" fillId="0" borderId="0" xfId="0" applyFont="1" applyAlignment="1">
      <alignment horizontal="center" vertical="center" wrapText="1" readingOrder="1"/>
    </xf>
    <xf numFmtId="0" fontId="3" fillId="0" borderId="11" xfId="0" applyFont="1" applyBorder="1" applyAlignment="1">
      <alignment horizontal="center" vertical="top" wrapText="1" readingOrder="1"/>
    </xf>
    <xf numFmtId="0" fontId="5" fillId="2" borderId="5" xfId="0" applyFont="1" applyFill="1" applyBorder="1" applyAlignment="1">
      <alignment horizontal="left" vertical="center"/>
    </xf>
    <xf numFmtId="165" fontId="5" fillId="2" borderId="5" xfId="1" applyNumberFormat="1" applyFont="1" applyFill="1" applyBorder="1" applyAlignment="1">
      <alignment horizontal="center" vertical="center" wrapText="1"/>
    </xf>
    <xf numFmtId="165" fontId="5" fillId="2" borderId="7" xfId="1" applyNumberFormat="1" applyFont="1" applyFill="1" applyBorder="1" applyAlignment="1">
      <alignment horizontal="center" vertical="center" wrapText="1"/>
    </xf>
    <xf numFmtId="43" fontId="5" fillId="2" borderId="5" xfId="1" applyFont="1" applyFill="1" applyBorder="1" applyAlignment="1">
      <alignment horizontal="center" vertical="center" wrapText="1"/>
    </xf>
    <xf numFmtId="43" fontId="5" fillId="2" borderId="7" xfId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504825</xdr:colOff>
      <xdr:row>92</xdr:row>
      <xdr:rowOff>0</xdr:rowOff>
    </xdr:from>
    <xdr:to>
      <xdr:col>0</xdr:col>
      <xdr:colOff>3837517</xdr:colOff>
      <xdr:row>98</xdr:row>
      <xdr:rowOff>52917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E3C93DF9-8D66-4C15-9B12-E9A1484489A1}"/>
            </a:ext>
          </a:extLst>
        </xdr:cNvPr>
        <xdr:cNvSpPr txBox="1">
          <a:spLocks noChangeArrowheads="1"/>
        </xdr:cNvSpPr>
      </xdr:nvSpPr>
      <xdr:spPr bwMode="auto">
        <a:xfrm>
          <a:off x="2028825" y="18669000"/>
          <a:ext cx="256117" cy="119591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b" upright="1"/>
        <a:lstStyle/>
        <a:p>
          <a:pPr algn="ctr" rtl="1">
            <a:defRPr sz="1000"/>
          </a:pPr>
          <a:endParaRPr lang="es-ES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s-ES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________________________________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Diana Reyes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Encargada de</a:t>
          </a:r>
          <a:r>
            <a:rPr lang="es-ES" sz="14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P</a:t>
          </a: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resupuesto</a:t>
          </a:r>
          <a:endParaRPr lang="es-ES" sz="9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5753100</xdr:colOff>
      <xdr:row>92</xdr:row>
      <xdr:rowOff>9525</xdr:rowOff>
    </xdr:from>
    <xdr:to>
      <xdr:col>2</xdr:col>
      <xdr:colOff>85725</xdr:colOff>
      <xdr:row>98</xdr:row>
      <xdr:rowOff>62442</xdr:rowOff>
    </xdr:to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EA21B47D-1CFE-4B35-B086-260954409229}"/>
            </a:ext>
          </a:extLst>
        </xdr:cNvPr>
        <xdr:cNvSpPr txBox="1">
          <a:spLocks noChangeArrowheads="1"/>
        </xdr:cNvSpPr>
      </xdr:nvSpPr>
      <xdr:spPr bwMode="auto">
        <a:xfrm>
          <a:off x="5753100" y="24984075"/>
          <a:ext cx="3048000" cy="119591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b" upright="1"/>
        <a:lstStyle/>
        <a:p>
          <a:pPr algn="ctr" rtl="1">
            <a:defRPr sz="1000"/>
          </a:pPr>
          <a:endParaRPr lang="es-ES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s-ES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________________________________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Lucila</a:t>
          </a:r>
          <a:r>
            <a:rPr lang="es-ES" sz="14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Alt. Ovalles </a:t>
          </a:r>
          <a:endParaRPr lang="es-ES" sz="14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Encargada</a:t>
          </a:r>
          <a:r>
            <a:rPr lang="es-ES" sz="14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Financiera</a:t>
          </a:r>
          <a:endParaRPr lang="es-ES" sz="9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1228725</xdr:colOff>
      <xdr:row>91</xdr:row>
      <xdr:rowOff>85725</xdr:rowOff>
    </xdr:from>
    <xdr:to>
      <xdr:col>16</xdr:col>
      <xdr:colOff>1046692</xdr:colOff>
      <xdr:row>98</xdr:row>
      <xdr:rowOff>85725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B44E6EAF-7F49-441A-811E-2EF5C1E85D59}"/>
            </a:ext>
          </a:extLst>
        </xdr:cNvPr>
        <xdr:cNvSpPr txBox="1">
          <a:spLocks noChangeArrowheads="1"/>
        </xdr:cNvSpPr>
      </xdr:nvSpPr>
      <xdr:spPr bwMode="auto">
        <a:xfrm>
          <a:off x="9944100" y="26412825"/>
          <a:ext cx="3370792" cy="1333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b" upright="1"/>
        <a:lstStyle/>
        <a:p>
          <a:pPr algn="ctr" rtl="1">
            <a:defRPr sz="1000"/>
          </a:pPr>
          <a:endParaRPr lang="es-ES" sz="14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s-ES" sz="14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________________________________</a:t>
          </a: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  Hecmilio Galván</a:t>
          </a:r>
          <a:r>
            <a:rPr lang="es-ES" sz="1400" b="1" i="0" strike="noStrike" baseline="0">
              <a:solidFill>
                <a:srgbClr val="000000"/>
              </a:solidFill>
              <a:latin typeface="Times New Roman"/>
              <a:cs typeface="Times New Roman"/>
            </a:rPr>
            <a:t> de la Cruz</a:t>
          </a:r>
          <a:endParaRPr lang="es-ES" sz="14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1">
            <a:defRPr sz="1000"/>
          </a:pPr>
          <a:r>
            <a:rPr lang="es-ES" sz="1400" b="1" i="0" strike="noStrike">
              <a:solidFill>
                <a:srgbClr val="000000"/>
              </a:solidFill>
              <a:latin typeface="Times New Roman"/>
              <a:cs typeface="Times New Roman"/>
            </a:rPr>
            <a:t>Director Ejecutivo </a:t>
          </a:r>
          <a:endParaRPr lang="es-ES" sz="9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0</xdr:col>
      <xdr:colOff>523875</xdr:colOff>
      <xdr:row>1</xdr:row>
      <xdr:rowOff>0</xdr:rowOff>
    </xdr:from>
    <xdr:to>
      <xdr:col>0</xdr:col>
      <xdr:colOff>3076575</xdr:colOff>
      <xdr:row>5</xdr:row>
      <xdr:rowOff>85725</xdr:rowOff>
    </xdr:to>
    <xdr:pic>
      <xdr:nvPicPr>
        <xdr:cNvPr id="7" name="6 Imagen" descr="NUEVO LOGO FONDO ESPECIAL PARA EL DESARROLLO AGROPECUARIO.jpe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3875" y="190500"/>
          <a:ext cx="2552700" cy="13049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esupuesto/Respaldo%20de%20carpeta%20compartida%20local/Carpeta%20Compartida/2021/Ejecuciones/7.%20Julio/1.%20EJECUCION%20PRESUPUESTARIA%20JULIO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"/>
      <sheetName val="Gastos  "/>
      <sheetName val="Variaciones 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93"/>
  <sheetViews>
    <sheetView showGridLines="0" tabSelected="1" zoomScale="80" zoomScaleNormal="80" workbookViewId="0">
      <pane ySplit="9" topLeftCell="A10" activePane="bottomLeft" state="frozen"/>
      <selection pane="bottomLeft" activeCell="A4" sqref="A4:Q4"/>
    </sheetView>
  </sheetViews>
  <sheetFormatPr baseColWidth="10" defaultColWidth="11.42578125" defaultRowHeight="15" x14ac:dyDescent="0.25"/>
  <cols>
    <col min="1" max="1" width="102.42578125" style="1" bestFit="1" customWidth="1"/>
    <col min="2" max="2" width="28.28515625" style="29" customWidth="1"/>
    <col min="3" max="3" width="30" style="1" customWidth="1"/>
    <col min="4" max="4" width="23.28515625" style="14" bestFit="1" customWidth="1"/>
    <col min="5" max="5" width="21" style="1" customWidth="1"/>
    <col min="6" max="6" width="23.28515625" style="1" hidden="1" customWidth="1"/>
    <col min="7" max="7" width="21" style="1" hidden="1" customWidth="1"/>
    <col min="8" max="8" width="23.28515625" style="1" hidden="1" customWidth="1"/>
    <col min="9" max="9" width="21" style="1" hidden="1" customWidth="1"/>
    <col min="10" max="10" width="21" style="14" hidden="1" customWidth="1"/>
    <col min="11" max="13" width="21" style="1" hidden="1" customWidth="1"/>
    <col min="14" max="15" width="23.28515625" style="1" hidden="1" customWidth="1"/>
    <col min="16" max="16" width="21" style="1" customWidth="1"/>
    <col min="17" max="17" width="24.7109375" style="14" bestFit="1" customWidth="1"/>
    <col min="18" max="18" width="13.140625" style="1" bestFit="1" customWidth="1"/>
    <col min="19" max="16384" width="11.42578125" style="1"/>
  </cols>
  <sheetData>
    <row r="2" spans="1:17" ht="28.5" customHeight="1" x14ac:dyDescent="0.25">
      <c r="A2" s="40" t="s">
        <v>97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</row>
    <row r="3" spans="1:17" ht="21" customHeight="1" x14ac:dyDescent="0.25">
      <c r="A3" s="42" t="s">
        <v>98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</row>
    <row r="4" spans="1:17" ht="23.25" x14ac:dyDescent="0.25">
      <c r="A4" s="42" t="s">
        <v>90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</row>
    <row r="5" spans="1:17" ht="23.25" x14ac:dyDescent="0.25">
      <c r="A5" s="35" t="s">
        <v>89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</row>
    <row r="7" spans="1:17" ht="15.75" customHeight="1" x14ac:dyDescent="0.25">
      <c r="A7" s="2"/>
      <c r="B7" s="23"/>
      <c r="C7" s="2"/>
      <c r="D7" s="21"/>
      <c r="E7" s="2"/>
      <c r="F7" s="2"/>
      <c r="G7" s="2"/>
      <c r="H7" s="21"/>
      <c r="I7" s="2"/>
      <c r="J7" s="2"/>
      <c r="K7" s="2"/>
      <c r="L7" s="2"/>
      <c r="M7" s="2"/>
      <c r="N7" s="2"/>
      <c r="O7" s="2"/>
      <c r="P7" s="2"/>
      <c r="Q7" s="2"/>
    </row>
    <row r="8" spans="1:17" ht="25.5" customHeight="1" x14ac:dyDescent="0.25">
      <c r="A8" s="43" t="s">
        <v>88</v>
      </c>
      <c r="B8" s="44" t="s">
        <v>87</v>
      </c>
      <c r="C8" s="46" t="s">
        <v>86</v>
      </c>
      <c r="D8" s="36" t="s">
        <v>85</v>
      </c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8"/>
      <c r="Q8" s="39"/>
    </row>
    <row r="9" spans="1:17" ht="18.75" x14ac:dyDescent="0.3">
      <c r="A9" s="43"/>
      <c r="B9" s="45"/>
      <c r="C9" s="47"/>
      <c r="D9" s="6" t="s">
        <v>84</v>
      </c>
      <c r="E9" s="3" t="s">
        <v>83</v>
      </c>
      <c r="F9" s="3" t="s">
        <v>82</v>
      </c>
      <c r="G9" s="3" t="s">
        <v>81</v>
      </c>
      <c r="H9" s="4" t="s">
        <v>80</v>
      </c>
      <c r="I9" s="3" t="s">
        <v>79</v>
      </c>
      <c r="J9" s="5" t="s">
        <v>78</v>
      </c>
      <c r="K9" s="3" t="s">
        <v>77</v>
      </c>
      <c r="L9" s="3" t="s">
        <v>76</v>
      </c>
      <c r="M9" s="3" t="s">
        <v>75</v>
      </c>
      <c r="N9" s="3" t="s">
        <v>74</v>
      </c>
      <c r="O9" s="4" t="s">
        <v>73</v>
      </c>
      <c r="P9" s="3" t="s">
        <v>82</v>
      </c>
      <c r="Q9" s="6" t="s">
        <v>72</v>
      </c>
    </row>
    <row r="10" spans="1:17" ht="18.75" customHeight="1" x14ac:dyDescent="0.25">
      <c r="A10" s="7" t="s">
        <v>71</v>
      </c>
      <c r="B10" s="24"/>
      <c r="C10" s="8"/>
      <c r="D10" s="9"/>
      <c r="E10" s="8"/>
      <c r="F10" s="8"/>
      <c r="G10" s="8"/>
      <c r="H10" s="8"/>
      <c r="I10" s="8"/>
      <c r="J10" s="9"/>
      <c r="K10" s="8"/>
      <c r="L10" s="8"/>
      <c r="M10" s="8"/>
      <c r="N10" s="8"/>
      <c r="O10" s="8"/>
      <c r="P10" s="8"/>
      <c r="Q10" s="9"/>
    </row>
    <row r="11" spans="1:17" ht="18.75" customHeight="1" x14ac:dyDescent="0.25">
      <c r="A11" s="10" t="s">
        <v>70</v>
      </c>
      <c r="B11" s="11">
        <f>B12+B13+B15</f>
        <v>207600000</v>
      </c>
      <c r="C11" s="11">
        <f t="shared" ref="C11:O11" si="0">SUM(C12:C16)</f>
        <v>248600000</v>
      </c>
      <c r="D11" s="11">
        <f>D12+D13+D16</f>
        <v>13708913.710000001</v>
      </c>
      <c r="E11" s="11">
        <f>E12+E13+E16</f>
        <v>13257117.27</v>
      </c>
      <c r="F11" s="25">
        <f t="shared" si="0"/>
        <v>0</v>
      </c>
      <c r="G11" s="25">
        <f t="shared" si="0"/>
        <v>0</v>
      </c>
      <c r="H11" s="25">
        <f t="shared" si="0"/>
        <v>0</v>
      </c>
      <c r="I11" s="25">
        <f t="shared" si="0"/>
        <v>0</v>
      </c>
      <c r="J11" s="25">
        <f t="shared" si="0"/>
        <v>0</v>
      </c>
      <c r="K11" s="25">
        <f t="shared" si="0"/>
        <v>0</v>
      </c>
      <c r="L11" s="25">
        <f t="shared" si="0"/>
        <v>0</v>
      </c>
      <c r="M11" s="25">
        <f t="shared" si="0"/>
        <v>0</v>
      </c>
      <c r="N11" s="25">
        <f t="shared" si="0"/>
        <v>0</v>
      </c>
      <c r="O11" s="25">
        <f t="shared" si="0"/>
        <v>0</v>
      </c>
      <c r="P11" s="11">
        <f>P12+P13+P16</f>
        <v>29659040.690000001</v>
      </c>
      <c r="Q11" s="11">
        <f>SUM(Q12:Q16)</f>
        <v>56625071.669999994</v>
      </c>
    </row>
    <row r="12" spans="1:17" ht="18.75" customHeight="1" x14ac:dyDescent="0.25">
      <c r="A12" s="12" t="s">
        <v>69</v>
      </c>
      <c r="B12" s="13">
        <v>176000000</v>
      </c>
      <c r="C12" s="13">
        <f>25000000+176000000</f>
        <v>201000000</v>
      </c>
      <c r="D12" s="13">
        <v>11503407.5</v>
      </c>
      <c r="E12" s="13">
        <v>11123907.5</v>
      </c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13">
        <v>13139467.91</v>
      </c>
      <c r="Q12" s="13">
        <f>SUM(D12:P12)</f>
        <v>35766782.909999996</v>
      </c>
    </row>
    <row r="13" spans="1:17" ht="18.75" customHeight="1" x14ac:dyDescent="0.25">
      <c r="A13" s="12" t="s">
        <v>68</v>
      </c>
      <c r="B13" s="13">
        <v>6500000</v>
      </c>
      <c r="C13" s="13">
        <f>16000000+6500000</f>
        <v>22500000</v>
      </c>
      <c r="D13" s="13">
        <v>485000</v>
      </c>
      <c r="E13" s="33">
        <v>470000</v>
      </c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33">
        <v>14767600</v>
      </c>
      <c r="Q13" s="13">
        <f t="shared" ref="Q13:Q16" si="1">SUM(D13:P13)</f>
        <v>15722600</v>
      </c>
    </row>
    <row r="14" spans="1:17" ht="18.75" customHeight="1" x14ac:dyDescent="0.25">
      <c r="A14" s="12" t="s">
        <v>67</v>
      </c>
      <c r="B14" s="13"/>
      <c r="C14" s="13"/>
      <c r="D14" s="13"/>
      <c r="E14" s="13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13"/>
      <c r="Q14" s="13">
        <f t="shared" si="1"/>
        <v>0</v>
      </c>
    </row>
    <row r="15" spans="1:17" ht="18.75" customHeight="1" x14ac:dyDescent="0.25">
      <c r="A15" s="12" t="s">
        <v>66</v>
      </c>
      <c r="B15" s="13">
        <v>25100000</v>
      </c>
      <c r="C15" s="13"/>
      <c r="D15" s="13"/>
      <c r="E15" s="13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13"/>
      <c r="Q15" s="13">
        <f t="shared" si="1"/>
        <v>0</v>
      </c>
    </row>
    <row r="16" spans="1:17" ht="18.75" customHeight="1" x14ac:dyDescent="0.25">
      <c r="A16" s="12" t="s">
        <v>65</v>
      </c>
      <c r="B16" s="13"/>
      <c r="C16" s="13">
        <v>25100000</v>
      </c>
      <c r="D16" s="13">
        <v>1720506.21</v>
      </c>
      <c r="E16" s="13">
        <v>1663209.77</v>
      </c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13">
        <v>1751972.78</v>
      </c>
      <c r="Q16" s="13">
        <f t="shared" si="1"/>
        <v>5135688.76</v>
      </c>
    </row>
    <row r="17" spans="1:18" ht="18.75" customHeight="1" x14ac:dyDescent="0.25">
      <c r="A17" s="10" t="s">
        <v>64</v>
      </c>
      <c r="B17" s="11">
        <f>B18+B21+B22+B23+B24+B25+B26</f>
        <v>10586869</v>
      </c>
      <c r="C17" s="11">
        <f t="shared" ref="C17:Q17" si="2">SUM(C18:C26)</f>
        <v>56603131</v>
      </c>
      <c r="D17" s="11"/>
      <c r="E17" s="11">
        <f>E18+E25+E24+E23+E22</f>
        <v>1854658.7</v>
      </c>
      <c r="F17" s="25">
        <f t="shared" si="2"/>
        <v>0</v>
      </c>
      <c r="G17" s="25">
        <f t="shared" si="2"/>
        <v>0</v>
      </c>
      <c r="H17" s="25">
        <f t="shared" si="2"/>
        <v>0</v>
      </c>
      <c r="I17" s="25">
        <f t="shared" si="2"/>
        <v>0</v>
      </c>
      <c r="J17" s="25">
        <f t="shared" si="2"/>
        <v>0</v>
      </c>
      <c r="K17" s="25">
        <f t="shared" si="2"/>
        <v>0</v>
      </c>
      <c r="L17" s="25">
        <f t="shared" si="2"/>
        <v>0</v>
      </c>
      <c r="M17" s="25">
        <f t="shared" si="2"/>
        <v>0</v>
      </c>
      <c r="N17" s="25">
        <f t="shared" si="2"/>
        <v>0</v>
      </c>
      <c r="O17" s="25">
        <f t="shared" si="2"/>
        <v>0</v>
      </c>
      <c r="P17" s="11">
        <f>P18+P25+P24+P23+P22+P26+P20+P21</f>
        <v>2486217.11</v>
      </c>
      <c r="Q17" s="11">
        <f t="shared" si="2"/>
        <v>4340875.8099999996</v>
      </c>
    </row>
    <row r="18" spans="1:18" ht="18.75" customHeight="1" x14ac:dyDescent="0.25">
      <c r="A18" s="12" t="s">
        <v>63</v>
      </c>
      <c r="B18" s="13">
        <v>4190000</v>
      </c>
      <c r="C18" s="13">
        <f>1630000+5820000</f>
        <v>7450000</v>
      </c>
      <c r="D18" s="13"/>
      <c r="E18" s="13">
        <v>291664.89</v>
      </c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13">
        <v>429575.26</v>
      </c>
      <c r="Q18" s="13">
        <f>SUM(D18:P18)</f>
        <v>721240.15</v>
      </c>
    </row>
    <row r="19" spans="1:18" ht="18.75" customHeight="1" x14ac:dyDescent="0.25">
      <c r="A19" s="12" t="s">
        <v>62</v>
      </c>
      <c r="B19" s="13"/>
      <c r="C19" s="13">
        <v>1500000</v>
      </c>
      <c r="D19" s="13"/>
      <c r="E19" s="13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13"/>
      <c r="Q19" s="13">
        <f t="shared" ref="Q19:Q26" si="3">SUM(D19:P19)</f>
        <v>0</v>
      </c>
    </row>
    <row r="20" spans="1:18" ht="18.75" customHeight="1" x14ac:dyDescent="0.25">
      <c r="A20" s="12" t="s">
        <v>61</v>
      </c>
      <c r="B20" s="13"/>
      <c r="C20" s="13">
        <v>4800000</v>
      </c>
      <c r="D20" s="13"/>
      <c r="E20" s="13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13">
        <v>384550</v>
      </c>
      <c r="Q20" s="13">
        <f t="shared" si="3"/>
        <v>384550</v>
      </c>
    </row>
    <row r="21" spans="1:18" ht="18.75" customHeight="1" x14ac:dyDescent="0.25">
      <c r="A21" s="12" t="s">
        <v>60</v>
      </c>
      <c r="B21" s="13">
        <v>38541</v>
      </c>
      <c r="C21" s="13">
        <v>1261459</v>
      </c>
      <c r="D21" s="13"/>
      <c r="E21" s="13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3">
        <v>202950</v>
      </c>
      <c r="Q21" s="13">
        <f t="shared" si="3"/>
        <v>202950</v>
      </c>
    </row>
    <row r="22" spans="1:18" ht="18.75" customHeight="1" x14ac:dyDescent="0.25">
      <c r="A22" s="12" t="s">
        <v>59</v>
      </c>
      <c r="B22" s="13">
        <v>750000</v>
      </c>
      <c r="C22" s="13">
        <f>3250000+3000000</f>
        <v>6250000</v>
      </c>
      <c r="D22" s="13"/>
      <c r="E22" s="13">
        <v>500000</v>
      </c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13">
        <v>250000</v>
      </c>
      <c r="Q22" s="13">
        <f t="shared" si="3"/>
        <v>750000</v>
      </c>
    </row>
    <row r="23" spans="1:18" ht="18.75" customHeight="1" x14ac:dyDescent="0.25">
      <c r="A23" s="12" t="s">
        <v>58</v>
      </c>
      <c r="B23" s="13">
        <v>5300000</v>
      </c>
      <c r="C23" s="13"/>
      <c r="D23" s="13"/>
      <c r="E23" s="13">
        <v>55854.29</v>
      </c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13">
        <v>36729.72</v>
      </c>
      <c r="Q23" s="13">
        <f t="shared" si="3"/>
        <v>92584.010000000009</v>
      </c>
    </row>
    <row r="24" spans="1:18" ht="18.75" customHeight="1" x14ac:dyDescent="0.25">
      <c r="A24" s="12" t="s">
        <v>57</v>
      </c>
      <c r="B24" s="13">
        <v>115623</v>
      </c>
      <c r="C24" s="13">
        <f>12884377+5300000</f>
        <v>18184377</v>
      </c>
      <c r="D24" s="13"/>
      <c r="E24" s="13">
        <v>463520.7</v>
      </c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13">
        <v>311437.73</v>
      </c>
      <c r="Q24" s="13">
        <f t="shared" si="3"/>
        <v>774958.42999999993</v>
      </c>
    </row>
    <row r="25" spans="1:18" ht="18.75" customHeight="1" x14ac:dyDescent="0.25">
      <c r="A25" s="12" t="s">
        <v>56</v>
      </c>
      <c r="B25" s="13">
        <v>154164</v>
      </c>
      <c r="C25" s="13">
        <v>13345836</v>
      </c>
      <c r="D25" s="13"/>
      <c r="E25" s="13">
        <v>543618.81999999995</v>
      </c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13">
        <v>282433</v>
      </c>
      <c r="Q25" s="13">
        <f t="shared" si="3"/>
        <v>826051.82</v>
      </c>
    </row>
    <row r="26" spans="1:18" ht="18.75" customHeight="1" x14ac:dyDescent="0.25">
      <c r="A26" s="12" t="s">
        <v>55</v>
      </c>
      <c r="B26" s="13">
        <v>38541</v>
      </c>
      <c r="C26" s="13">
        <v>3811459</v>
      </c>
      <c r="D26" s="13"/>
      <c r="E26" s="13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13">
        <v>588541.4</v>
      </c>
      <c r="Q26" s="13">
        <f t="shared" si="3"/>
        <v>588541.4</v>
      </c>
    </row>
    <row r="27" spans="1:18" ht="18.75" customHeight="1" x14ac:dyDescent="0.25">
      <c r="A27" s="10" t="s">
        <v>54</v>
      </c>
      <c r="B27" s="11">
        <f>B28+B29+B30+B31+B32+B33+B34+B35</f>
        <v>19468462</v>
      </c>
      <c r="C27" s="11">
        <f>SUM(C28:C36)</f>
        <v>35223770.990000002</v>
      </c>
      <c r="D27" s="11">
        <f>D34</f>
        <v>1000000</v>
      </c>
      <c r="E27" s="11">
        <f>E28+E29+E30+E32+E33+E34+E36</f>
        <v>2821594.83</v>
      </c>
      <c r="F27" s="25">
        <f t="shared" ref="F27:Q27" si="4">SUM(F28:F36)</f>
        <v>0</v>
      </c>
      <c r="G27" s="25">
        <f t="shared" si="4"/>
        <v>0</v>
      </c>
      <c r="H27" s="25">
        <f t="shared" si="4"/>
        <v>0</v>
      </c>
      <c r="I27" s="25">
        <f t="shared" si="4"/>
        <v>0</v>
      </c>
      <c r="J27" s="25">
        <f t="shared" si="4"/>
        <v>0</v>
      </c>
      <c r="K27" s="25">
        <f t="shared" si="4"/>
        <v>0</v>
      </c>
      <c r="L27" s="25">
        <f t="shared" si="4"/>
        <v>0</v>
      </c>
      <c r="M27" s="25">
        <f t="shared" si="4"/>
        <v>0</v>
      </c>
      <c r="N27" s="25">
        <f t="shared" si="4"/>
        <v>0</v>
      </c>
      <c r="O27" s="25">
        <f t="shared" si="4"/>
        <v>0</v>
      </c>
      <c r="P27" s="11">
        <f>P28+P29+P30+P32+P33+P34+P36</f>
        <v>1556717.4</v>
      </c>
      <c r="Q27" s="11">
        <f t="shared" si="4"/>
        <v>5378312.2300000004</v>
      </c>
    </row>
    <row r="28" spans="1:18" ht="18.75" customHeight="1" x14ac:dyDescent="0.25">
      <c r="A28" s="12" t="s">
        <v>53</v>
      </c>
      <c r="B28" s="13">
        <v>77082</v>
      </c>
      <c r="C28" s="13">
        <v>2482918</v>
      </c>
      <c r="D28" s="13"/>
      <c r="E28" s="13">
        <v>1457722.8</v>
      </c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13">
        <v>26760</v>
      </c>
      <c r="Q28" s="13">
        <f>SUM(D28:P28)</f>
        <v>1484482.8</v>
      </c>
    </row>
    <row r="29" spans="1:18" ht="18.75" customHeight="1" x14ac:dyDescent="0.25">
      <c r="A29" s="12" t="s">
        <v>52</v>
      </c>
      <c r="B29" s="13">
        <v>77082</v>
      </c>
      <c r="C29" s="13">
        <v>1422918</v>
      </c>
      <c r="D29" s="13"/>
      <c r="E29" s="13">
        <v>103486</v>
      </c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13"/>
      <c r="Q29" s="13">
        <f t="shared" ref="Q29:Q36" si="5">SUM(D29:P29)</f>
        <v>103486</v>
      </c>
    </row>
    <row r="30" spans="1:18" ht="18.75" customHeight="1" x14ac:dyDescent="0.25">
      <c r="A30" s="12" t="s">
        <v>51</v>
      </c>
      <c r="B30" s="13">
        <v>151817</v>
      </c>
      <c r="C30" s="13">
        <f>1957506+1359323</f>
        <v>3316829</v>
      </c>
      <c r="D30" s="13"/>
      <c r="E30" s="13">
        <v>187367.95</v>
      </c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13">
        <v>193005.4</v>
      </c>
      <c r="Q30" s="13">
        <f t="shared" si="5"/>
        <v>380373.35</v>
      </c>
    </row>
    <row r="31" spans="1:18" ht="18.75" customHeight="1" x14ac:dyDescent="0.25">
      <c r="A31" s="12" t="s">
        <v>50</v>
      </c>
      <c r="B31" s="13">
        <v>38541</v>
      </c>
      <c r="C31" s="13">
        <v>-38541</v>
      </c>
      <c r="D31" s="13"/>
      <c r="E31" s="13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13"/>
      <c r="Q31" s="13">
        <f t="shared" si="5"/>
        <v>0</v>
      </c>
    </row>
    <row r="32" spans="1:18" ht="18.75" customHeight="1" x14ac:dyDescent="0.25">
      <c r="A32" s="12" t="s">
        <v>49</v>
      </c>
      <c r="B32" s="13">
        <v>154164</v>
      </c>
      <c r="C32" s="13">
        <v>1859422.99</v>
      </c>
      <c r="D32" s="13"/>
      <c r="E32" s="13">
        <v>36292.080000000002</v>
      </c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13"/>
      <c r="Q32" s="13">
        <f t="shared" si="5"/>
        <v>36292.080000000002</v>
      </c>
      <c r="R32" s="14"/>
    </row>
    <row r="33" spans="1:17" ht="18.75" customHeight="1" x14ac:dyDescent="0.25">
      <c r="A33" s="12" t="s">
        <v>48</v>
      </c>
      <c r="B33" s="13">
        <v>423951</v>
      </c>
      <c r="C33" s="13">
        <v>6176049</v>
      </c>
      <c r="D33" s="13"/>
      <c r="E33" s="13">
        <v>20886</v>
      </c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13"/>
      <c r="Q33" s="13">
        <f t="shared" si="5"/>
        <v>20886</v>
      </c>
    </row>
    <row r="34" spans="1:17" ht="18.75" customHeight="1" x14ac:dyDescent="0.25">
      <c r="A34" s="12" t="s">
        <v>47</v>
      </c>
      <c r="B34" s="13">
        <v>18192705</v>
      </c>
      <c r="C34" s="13">
        <f>-42705+14000000</f>
        <v>13957295</v>
      </c>
      <c r="D34" s="13">
        <v>1000000</v>
      </c>
      <c r="E34" s="13">
        <v>1000000</v>
      </c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13">
        <v>1235000</v>
      </c>
      <c r="Q34" s="13">
        <f t="shared" si="5"/>
        <v>3235000</v>
      </c>
    </row>
    <row r="35" spans="1:17" ht="18.75" customHeight="1" x14ac:dyDescent="0.25">
      <c r="A35" s="12" t="s">
        <v>46</v>
      </c>
      <c r="B35" s="13">
        <v>353120</v>
      </c>
      <c r="C35" s="13"/>
      <c r="D35" s="13"/>
      <c r="E35" s="13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13"/>
      <c r="Q35" s="13">
        <f t="shared" si="5"/>
        <v>0</v>
      </c>
    </row>
    <row r="36" spans="1:17" ht="18.75" customHeight="1" x14ac:dyDescent="0.25">
      <c r="A36" s="12" t="s">
        <v>45</v>
      </c>
      <c r="B36" s="13"/>
      <c r="C36" s="13">
        <f>5046880+1000000</f>
        <v>6046880</v>
      </c>
      <c r="D36" s="13"/>
      <c r="E36" s="13">
        <v>15840</v>
      </c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13">
        <v>101952</v>
      </c>
      <c r="Q36" s="13">
        <f t="shared" si="5"/>
        <v>117792</v>
      </c>
    </row>
    <row r="37" spans="1:17" ht="18.75" customHeight="1" x14ac:dyDescent="0.25">
      <c r="A37" s="10" t="s">
        <v>44</v>
      </c>
      <c r="B37" s="11"/>
      <c r="C37" s="11">
        <f t="shared" ref="C37:Q37" si="6">SUM(C38:C45)</f>
        <v>0</v>
      </c>
      <c r="D37" s="11"/>
      <c r="E37" s="11"/>
      <c r="F37" s="25">
        <f t="shared" si="6"/>
        <v>0</v>
      </c>
      <c r="G37" s="25">
        <f t="shared" si="6"/>
        <v>0</v>
      </c>
      <c r="H37" s="25">
        <f t="shared" si="6"/>
        <v>0</v>
      </c>
      <c r="I37" s="25">
        <f t="shared" si="6"/>
        <v>0</v>
      </c>
      <c r="J37" s="25">
        <f t="shared" si="6"/>
        <v>0</v>
      </c>
      <c r="K37" s="25">
        <f t="shared" si="6"/>
        <v>0</v>
      </c>
      <c r="L37" s="25">
        <f t="shared" si="6"/>
        <v>0</v>
      </c>
      <c r="M37" s="25">
        <f t="shared" si="6"/>
        <v>0</v>
      </c>
      <c r="N37" s="25">
        <f t="shared" si="6"/>
        <v>0</v>
      </c>
      <c r="O37" s="25">
        <f t="shared" si="6"/>
        <v>0</v>
      </c>
      <c r="P37" s="11"/>
      <c r="Q37" s="11">
        <f t="shared" si="6"/>
        <v>0</v>
      </c>
    </row>
    <row r="38" spans="1:17" ht="18.75" customHeight="1" x14ac:dyDescent="0.25">
      <c r="A38" s="12" t="s">
        <v>43</v>
      </c>
      <c r="B38" s="13"/>
      <c r="C38" s="13"/>
      <c r="D38" s="13"/>
      <c r="E38" s="13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13"/>
      <c r="Q38" s="13">
        <f t="shared" ref="Q38:Q52" si="7">SUM(D38:O38)</f>
        <v>0</v>
      </c>
    </row>
    <row r="39" spans="1:17" ht="18.75" customHeight="1" x14ac:dyDescent="0.25">
      <c r="A39" s="12" t="s">
        <v>42</v>
      </c>
      <c r="B39" s="13"/>
      <c r="C39" s="13"/>
      <c r="D39" s="13"/>
      <c r="E39" s="13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13"/>
      <c r="Q39" s="13">
        <f t="shared" si="7"/>
        <v>0</v>
      </c>
    </row>
    <row r="40" spans="1:17" ht="18.75" customHeight="1" x14ac:dyDescent="0.25">
      <c r="A40" s="12" t="s">
        <v>41</v>
      </c>
      <c r="B40" s="13"/>
      <c r="C40" s="13"/>
      <c r="D40" s="13"/>
      <c r="E40" s="13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13"/>
      <c r="Q40" s="13">
        <f t="shared" si="7"/>
        <v>0</v>
      </c>
    </row>
    <row r="41" spans="1:17" ht="18.75" customHeight="1" x14ac:dyDescent="0.25">
      <c r="A41" s="12" t="s">
        <v>40</v>
      </c>
      <c r="B41" s="13"/>
      <c r="C41" s="13"/>
      <c r="D41" s="13"/>
      <c r="E41" s="13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13"/>
      <c r="Q41" s="13">
        <f t="shared" si="7"/>
        <v>0</v>
      </c>
    </row>
    <row r="42" spans="1:17" ht="18.75" customHeight="1" x14ac:dyDescent="0.25">
      <c r="A42" s="12" t="s">
        <v>39</v>
      </c>
      <c r="B42" s="13"/>
      <c r="C42" s="13"/>
      <c r="D42" s="13"/>
      <c r="E42" s="13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13"/>
      <c r="Q42" s="13">
        <f t="shared" si="7"/>
        <v>0</v>
      </c>
    </row>
    <row r="43" spans="1:17" ht="18.75" customHeight="1" x14ac:dyDescent="0.25">
      <c r="A43" s="12" t="s">
        <v>38</v>
      </c>
      <c r="B43" s="13"/>
      <c r="C43" s="13"/>
      <c r="D43" s="13"/>
      <c r="E43" s="13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13"/>
      <c r="Q43" s="13">
        <f t="shared" si="7"/>
        <v>0</v>
      </c>
    </row>
    <row r="44" spans="1:17" ht="18.75" customHeight="1" x14ac:dyDescent="0.25">
      <c r="A44" s="12" t="s">
        <v>37</v>
      </c>
      <c r="B44" s="13"/>
      <c r="C44" s="13"/>
      <c r="D44" s="13"/>
      <c r="E44" s="13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13"/>
      <c r="Q44" s="13">
        <f t="shared" si="7"/>
        <v>0</v>
      </c>
    </row>
    <row r="45" spans="1:17" ht="18.75" customHeight="1" x14ac:dyDescent="0.25">
      <c r="A45" s="12" t="s">
        <v>36</v>
      </c>
      <c r="B45" s="13"/>
      <c r="C45" s="13"/>
      <c r="D45" s="13"/>
      <c r="E45" s="13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13"/>
      <c r="Q45" s="13">
        <f t="shared" si="7"/>
        <v>0</v>
      </c>
    </row>
    <row r="46" spans="1:17" ht="18.75" customHeight="1" x14ac:dyDescent="0.25">
      <c r="A46" s="10" t="s">
        <v>35</v>
      </c>
      <c r="B46" s="11"/>
      <c r="C46" s="11"/>
      <c r="D46" s="13"/>
      <c r="E46" s="13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13"/>
      <c r="Q46" s="13">
        <f t="shared" si="7"/>
        <v>0</v>
      </c>
    </row>
    <row r="47" spans="1:17" ht="18.75" customHeight="1" x14ac:dyDescent="0.25">
      <c r="A47" s="12" t="s">
        <v>34</v>
      </c>
      <c r="B47" s="13"/>
      <c r="C47" s="13"/>
      <c r="D47" s="13"/>
      <c r="E47" s="13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13"/>
      <c r="Q47" s="13">
        <f t="shared" si="7"/>
        <v>0</v>
      </c>
    </row>
    <row r="48" spans="1:17" ht="18.75" customHeight="1" x14ac:dyDescent="0.25">
      <c r="A48" s="12" t="s">
        <v>33</v>
      </c>
      <c r="B48" s="13"/>
      <c r="C48" s="13"/>
      <c r="D48" s="13"/>
      <c r="E48" s="13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13"/>
      <c r="Q48" s="13">
        <f t="shared" si="7"/>
        <v>0</v>
      </c>
    </row>
    <row r="49" spans="1:17" ht="18.75" customHeight="1" x14ac:dyDescent="0.25">
      <c r="A49" s="12" t="s">
        <v>32</v>
      </c>
      <c r="B49" s="13"/>
      <c r="C49" s="13"/>
      <c r="D49" s="13"/>
      <c r="E49" s="13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13"/>
      <c r="Q49" s="13">
        <f t="shared" si="7"/>
        <v>0</v>
      </c>
    </row>
    <row r="50" spans="1:17" ht="18.75" customHeight="1" x14ac:dyDescent="0.25">
      <c r="A50" s="12" t="s">
        <v>31</v>
      </c>
      <c r="B50" s="13"/>
      <c r="C50" s="13"/>
      <c r="D50" s="13"/>
      <c r="E50" s="13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13"/>
      <c r="Q50" s="13">
        <f t="shared" si="7"/>
        <v>0</v>
      </c>
    </row>
    <row r="51" spans="1:17" ht="18.75" customHeight="1" x14ac:dyDescent="0.25">
      <c r="A51" s="12" t="s">
        <v>30</v>
      </c>
      <c r="B51" s="13"/>
      <c r="C51" s="13"/>
      <c r="D51" s="13"/>
      <c r="E51" s="13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13"/>
      <c r="Q51" s="13">
        <f t="shared" si="7"/>
        <v>0</v>
      </c>
    </row>
    <row r="52" spans="1:17" ht="18.75" customHeight="1" x14ac:dyDescent="0.25">
      <c r="A52" s="12" t="s">
        <v>29</v>
      </c>
      <c r="B52" s="13"/>
      <c r="C52" s="13"/>
      <c r="D52" s="13"/>
      <c r="E52" s="13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13"/>
      <c r="Q52" s="13">
        <f t="shared" si="7"/>
        <v>0</v>
      </c>
    </row>
    <row r="53" spans="1:17" ht="18.75" customHeight="1" x14ac:dyDescent="0.25">
      <c r="A53" s="10" t="s">
        <v>28</v>
      </c>
      <c r="B53" s="11">
        <f>B54+B55+B57+B58</f>
        <v>423992</v>
      </c>
      <c r="C53" s="11">
        <f t="shared" ref="C53:Q53" si="8">SUM(C54:C62)</f>
        <v>7026008</v>
      </c>
      <c r="D53" s="11"/>
      <c r="E53" s="11"/>
      <c r="F53" s="25">
        <f t="shared" si="8"/>
        <v>0</v>
      </c>
      <c r="G53" s="25">
        <f t="shared" si="8"/>
        <v>0</v>
      </c>
      <c r="H53" s="25">
        <f t="shared" si="8"/>
        <v>0</v>
      </c>
      <c r="I53" s="25">
        <f t="shared" si="8"/>
        <v>0</v>
      </c>
      <c r="J53" s="25">
        <f t="shared" si="8"/>
        <v>0</v>
      </c>
      <c r="K53" s="25">
        <f t="shared" si="8"/>
        <v>0</v>
      </c>
      <c r="L53" s="25">
        <f t="shared" si="8"/>
        <v>0</v>
      </c>
      <c r="M53" s="25">
        <f t="shared" si="8"/>
        <v>0</v>
      </c>
      <c r="N53" s="25">
        <f t="shared" si="8"/>
        <v>0</v>
      </c>
      <c r="O53" s="25">
        <f t="shared" si="8"/>
        <v>0</v>
      </c>
      <c r="P53" s="11"/>
      <c r="Q53" s="11">
        <f t="shared" si="8"/>
        <v>0</v>
      </c>
    </row>
    <row r="54" spans="1:17" ht="18.75" customHeight="1" x14ac:dyDescent="0.25">
      <c r="A54" s="12" t="s">
        <v>27</v>
      </c>
      <c r="B54" s="13">
        <v>115623</v>
      </c>
      <c r="C54" s="13">
        <v>6484377</v>
      </c>
      <c r="D54" s="13"/>
      <c r="E54" s="13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13"/>
      <c r="Q54" s="13">
        <f>SUM(D54:O54)</f>
        <v>0</v>
      </c>
    </row>
    <row r="55" spans="1:17" ht="18.75" customHeight="1" x14ac:dyDescent="0.25">
      <c r="A55" s="12" t="s">
        <v>26</v>
      </c>
      <c r="B55" s="13">
        <v>77082</v>
      </c>
      <c r="C55" s="13">
        <v>-77082</v>
      </c>
      <c r="D55" s="13"/>
      <c r="E55" s="13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13"/>
      <c r="Q55" s="13">
        <f>SUM(D55:O55)</f>
        <v>0</v>
      </c>
    </row>
    <row r="56" spans="1:17" ht="18.75" customHeight="1" x14ac:dyDescent="0.25">
      <c r="A56" s="12" t="s">
        <v>25</v>
      </c>
      <c r="B56" s="13"/>
      <c r="C56" s="13">
        <v>-38541</v>
      </c>
      <c r="D56" s="13"/>
      <c r="E56" s="13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13"/>
      <c r="Q56" s="13">
        <f>SUM(D56:O56)</f>
        <v>0</v>
      </c>
    </row>
    <row r="57" spans="1:17" ht="18.75" customHeight="1" x14ac:dyDescent="0.25">
      <c r="A57" s="12" t="s">
        <v>24</v>
      </c>
      <c r="B57" s="13">
        <v>38541</v>
      </c>
      <c r="C57" s="13"/>
      <c r="D57" s="13"/>
      <c r="E57" s="13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13"/>
      <c r="Q57" s="34">
        <f t="shared" ref="Q57:Q58" si="9">SUM(D57:O57)</f>
        <v>0</v>
      </c>
    </row>
    <row r="58" spans="1:17" ht="18.75" customHeight="1" x14ac:dyDescent="0.25">
      <c r="A58" s="12" t="s">
        <v>23</v>
      </c>
      <c r="B58" s="13">
        <v>192746</v>
      </c>
      <c r="C58" s="13"/>
      <c r="D58" s="13"/>
      <c r="E58" s="13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13"/>
      <c r="Q58" s="13">
        <f t="shared" si="9"/>
        <v>0</v>
      </c>
    </row>
    <row r="59" spans="1:17" ht="18.75" customHeight="1" x14ac:dyDescent="0.25">
      <c r="A59" s="12" t="s">
        <v>22</v>
      </c>
      <c r="B59" s="13"/>
      <c r="C59" s="13"/>
      <c r="D59" s="13"/>
      <c r="E59" s="13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13"/>
      <c r="Q59" s="13">
        <f t="shared" ref="Q59:Q62" si="10">SUM(D59:O59)</f>
        <v>0</v>
      </c>
    </row>
    <row r="60" spans="1:17" ht="18.75" customHeight="1" x14ac:dyDescent="0.25">
      <c r="A60" s="12" t="s">
        <v>21</v>
      </c>
      <c r="B60" s="13"/>
      <c r="C60" s="13">
        <v>7254</v>
      </c>
      <c r="D60" s="13"/>
      <c r="E60" s="13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13"/>
      <c r="Q60" s="13">
        <f t="shared" si="10"/>
        <v>0</v>
      </c>
    </row>
    <row r="61" spans="1:17" ht="18.75" customHeight="1" x14ac:dyDescent="0.25">
      <c r="A61" s="12" t="s">
        <v>20</v>
      </c>
      <c r="B61" s="13"/>
      <c r="C61" s="13">
        <v>650000</v>
      </c>
      <c r="D61" s="13"/>
      <c r="E61" s="13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13"/>
      <c r="Q61" s="13">
        <f t="shared" si="10"/>
        <v>0</v>
      </c>
    </row>
    <row r="62" spans="1:17" ht="18.75" customHeight="1" x14ac:dyDescent="0.25">
      <c r="A62" s="12" t="s">
        <v>19</v>
      </c>
      <c r="B62" s="13"/>
      <c r="C62" s="13"/>
      <c r="D62" s="13"/>
      <c r="E62" s="13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13"/>
      <c r="Q62" s="13">
        <f t="shared" si="10"/>
        <v>0</v>
      </c>
    </row>
    <row r="63" spans="1:17" ht="18.75" customHeight="1" x14ac:dyDescent="0.25">
      <c r="A63" s="10" t="s">
        <v>18</v>
      </c>
      <c r="B63" s="11"/>
      <c r="C63" s="11">
        <f t="shared" ref="C63:Q63" si="11">SUM(C64:C67)</f>
        <v>0</v>
      </c>
      <c r="D63" s="11"/>
      <c r="E63" s="11"/>
      <c r="F63" s="25">
        <f t="shared" si="11"/>
        <v>0</v>
      </c>
      <c r="G63" s="25">
        <f t="shared" si="11"/>
        <v>0</v>
      </c>
      <c r="H63" s="25">
        <f t="shared" si="11"/>
        <v>0</v>
      </c>
      <c r="I63" s="25">
        <f t="shared" si="11"/>
        <v>0</v>
      </c>
      <c r="J63" s="25">
        <f t="shared" si="11"/>
        <v>0</v>
      </c>
      <c r="K63" s="25">
        <f t="shared" si="11"/>
        <v>0</v>
      </c>
      <c r="L63" s="25">
        <f t="shared" si="11"/>
        <v>0</v>
      </c>
      <c r="M63" s="25">
        <f t="shared" si="11"/>
        <v>0</v>
      </c>
      <c r="N63" s="25">
        <f t="shared" si="11"/>
        <v>0</v>
      </c>
      <c r="O63" s="25">
        <f t="shared" si="11"/>
        <v>0</v>
      </c>
      <c r="P63" s="11"/>
      <c r="Q63" s="11">
        <f t="shared" si="11"/>
        <v>0</v>
      </c>
    </row>
    <row r="64" spans="1:17" ht="18.75" customHeight="1" x14ac:dyDescent="0.25">
      <c r="A64" s="12" t="s">
        <v>17</v>
      </c>
      <c r="B64" s="13"/>
      <c r="C64" s="13"/>
      <c r="D64" s="13"/>
      <c r="E64" s="13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13"/>
      <c r="Q64" s="13">
        <f>SUM(D64:O64)</f>
        <v>0</v>
      </c>
    </row>
    <row r="65" spans="1:17" ht="18.75" customHeight="1" x14ac:dyDescent="0.25">
      <c r="A65" s="12" t="s">
        <v>16</v>
      </c>
      <c r="B65" s="34"/>
      <c r="C65" s="13"/>
      <c r="D65" s="13"/>
      <c r="E65" s="13"/>
      <c r="F65" s="26"/>
      <c r="G65" s="26"/>
      <c r="H65" s="26"/>
      <c r="I65" s="27"/>
      <c r="J65" s="26"/>
      <c r="K65" s="26"/>
      <c r="L65" s="26"/>
      <c r="M65" s="26"/>
      <c r="N65" s="26"/>
      <c r="O65" s="26"/>
      <c r="P65" s="13"/>
      <c r="Q65" s="13">
        <f>SUM(D65:O65)</f>
        <v>0</v>
      </c>
    </row>
    <row r="66" spans="1:17" ht="18.75" customHeight="1" x14ac:dyDescent="0.25">
      <c r="A66" s="12" t="s">
        <v>15</v>
      </c>
      <c r="B66" s="13"/>
      <c r="C66" s="13"/>
      <c r="D66" s="13"/>
      <c r="E66" s="13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13"/>
      <c r="Q66" s="13">
        <f>SUM(D66:O66)</f>
        <v>0</v>
      </c>
    </row>
    <row r="67" spans="1:17" ht="18.75" customHeight="1" x14ac:dyDescent="0.25">
      <c r="A67" s="12" t="s">
        <v>14</v>
      </c>
      <c r="B67" s="13"/>
      <c r="C67" s="13"/>
      <c r="D67" s="13"/>
      <c r="E67" s="13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13"/>
      <c r="Q67" s="13">
        <f>SUM(D67:O67)</f>
        <v>0</v>
      </c>
    </row>
    <row r="68" spans="1:17" ht="18.75" customHeight="1" x14ac:dyDescent="0.25">
      <c r="A68" s="10" t="s">
        <v>91</v>
      </c>
      <c r="B68" s="11"/>
      <c r="C68" s="11"/>
      <c r="D68" s="11"/>
      <c r="E68" s="11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11"/>
      <c r="Q68" s="11">
        <f t="shared" ref="Q68" si="12">SUM(Q69:Q70)</f>
        <v>0</v>
      </c>
    </row>
    <row r="69" spans="1:17" ht="18.75" customHeight="1" x14ac:dyDescent="0.25">
      <c r="A69" s="12" t="s">
        <v>13</v>
      </c>
      <c r="B69" s="13"/>
      <c r="C69" s="13"/>
      <c r="D69" s="13"/>
      <c r="E69" s="13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13"/>
      <c r="Q69" s="13">
        <f t="shared" ref="Q69:Q74" si="13">SUM(D69:O69)</f>
        <v>0</v>
      </c>
    </row>
    <row r="70" spans="1:17" ht="18.75" customHeight="1" x14ac:dyDescent="0.25">
      <c r="A70" s="12" t="s">
        <v>12</v>
      </c>
      <c r="B70" s="13"/>
      <c r="C70" s="13"/>
      <c r="D70" s="13"/>
      <c r="E70" s="13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13"/>
      <c r="Q70" s="13">
        <f t="shared" si="13"/>
        <v>0</v>
      </c>
    </row>
    <row r="71" spans="1:17" ht="18.75" customHeight="1" x14ac:dyDescent="0.25">
      <c r="A71" s="10" t="s">
        <v>11</v>
      </c>
      <c r="B71" s="11"/>
      <c r="C71" s="11"/>
      <c r="D71" s="13"/>
      <c r="E71" s="13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13"/>
      <c r="Q71" s="13">
        <f t="shared" si="13"/>
        <v>0</v>
      </c>
    </row>
    <row r="72" spans="1:17" ht="18.75" customHeight="1" x14ac:dyDescent="0.25">
      <c r="A72" s="12" t="s">
        <v>10</v>
      </c>
      <c r="B72" s="13"/>
      <c r="C72" s="13"/>
      <c r="D72" s="13"/>
      <c r="E72" s="13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13"/>
      <c r="Q72" s="13">
        <f t="shared" si="13"/>
        <v>0</v>
      </c>
    </row>
    <row r="73" spans="1:17" ht="18.75" customHeight="1" x14ac:dyDescent="0.25">
      <c r="A73" s="12" t="s">
        <v>9</v>
      </c>
      <c r="B73" s="13"/>
      <c r="C73" s="13"/>
      <c r="D73" s="13"/>
      <c r="E73" s="13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13"/>
      <c r="Q73" s="13">
        <f t="shared" si="13"/>
        <v>0</v>
      </c>
    </row>
    <row r="74" spans="1:17" ht="18.75" customHeight="1" x14ac:dyDescent="0.25">
      <c r="A74" s="12" t="s">
        <v>8</v>
      </c>
      <c r="B74" s="13"/>
      <c r="C74" s="13"/>
      <c r="D74" s="13"/>
      <c r="E74" s="13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13"/>
      <c r="Q74" s="13">
        <f t="shared" si="13"/>
        <v>0</v>
      </c>
    </row>
    <row r="75" spans="1:17" ht="18.75" customHeight="1" x14ac:dyDescent="0.25">
      <c r="A75" s="12"/>
      <c r="B75" s="13"/>
      <c r="C75" s="13"/>
      <c r="D75" s="13"/>
      <c r="E75" s="13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13"/>
      <c r="Q75" s="13"/>
    </row>
    <row r="76" spans="1:17" ht="18.75" customHeight="1" x14ac:dyDescent="0.25">
      <c r="A76" s="7" t="s">
        <v>7</v>
      </c>
      <c r="B76" s="9"/>
      <c r="C76" s="9">
        <f t="shared" ref="C76:Q76" si="14">SUM(C77+C80+C83)</f>
        <v>0</v>
      </c>
      <c r="D76" s="9"/>
      <c r="E76" s="9"/>
      <c r="F76" s="24">
        <f t="shared" si="14"/>
        <v>0</v>
      </c>
      <c r="G76" s="24">
        <f t="shared" si="14"/>
        <v>0</v>
      </c>
      <c r="H76" s="24">
        <f t="shared" si="14"/>
        <v>0</v>
      </c>
      <c r="I76" s="24">
        <f t="shared" si="14"/>
        <v>0</v>
      </c>
      <c r="J76" s="24">
        <f t="shared" si="14"/>
        <v>0</v>
      </c>
      <c r="K76" s="24">
        <f t="shared" si="14"/>
        <v>0</v>
      </c>
      <c r="L76" s="24">
        <f t="shared" si="14"/>
        <v>0</v>
      </c>
      <c r="M76" s="24">
        <f t="shared" si="14"/>
        <v>0</v>
      </c>
      <c r="N76" s="24">
        <f t="shared" si="14"/>
        <v>0</v>
      </c>
      <c r="O76" s="24">
        <f t="shared" si="14"/>
        <v>0</v>
      </c>
      <c r="P76" s="9"/>
      <c r="Q76" s="9">
        <f t="shared" si="14"/>
        <v>0</v>
      </c>
    </row>
    <row r="77" spans="1:17" ht="18.75" customHeight="1" x14ac:dyDescent="0.25">
      <c r="A77" s="10" t="s">
        <v>6</v>
      </c>
      <c r="B77" s="11">
        <f>B79</f>
        <v>350000000</v>
      </c>
      <c r="C77" s="11">
        <f t="shared" ref="C77:Q77" si="15">SUM(C78:C79)</f>
        <v>0</v>
      </c>
      <c r="D77" s="11"/>
      <c r="E77" s="11"/>
      <c r="F77" s="25">
        <f t="shared" si="15"/>
        <v>0</v>
      </c>
      <c r="G77" s="25">
        <f t="shared" si="15"/>
        <v>0</v>
      </c>
      <c r="H77" s="25">
        <f t="shared" si="15"/>
        <v>0</v>
      </c>
      <c r="I77" s="25">
        <f t="shared" si="15"/>
        <v>0</v>
      </c>
      <c r="J77" s="25">
        <f t="shared" si="15"/>
        <v>0</v>
      </c>
      <c r="K77" s="25">
        <f t="shared" si="15"/>
        <v>0</v>
      </c>
      <c r="L77" s="25">
        <f t="shared" si="15"/>
        <v>0</v>
      </c>
      <c r="M77" s="25">
        <f t="shared" si="15"/>
        <v>0</v>
      </c>
      <c r="N77" s="25">
        <f>SUM(N78:N79)</f>
        <v>0</v>
      </c>
      <c r="O77" s="25">
        <f t="shared" si="15"/>
        <v>0</v>
      </c>
      <c r="P77" s="11"/>
      <c r="Q77" s="11">
        <f t="shared" si="15"/>
        <v>0</v>
      </c>
    </row>
    <row r="78" spans="1:17" ht="18.75" customHeight="1" x14ac:dyDescent="0.25">
      <c r="A78" s="12" t="s">
        <v>92</v>
      </c>
      <c r="B78" s="13"/>
      <c r="C78" s="13"/>
      <c r="D78" s="13"/>
      <c r="E78" s="13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13"/>
      <c r="Q78" s="13">
        <f t="shared" ref="Q78:Q84" si="16">SUM(D78:O78)</f>
        <v>0</v>
      </c>
    </row>
    <row r="79" spans="1:17" ht="18.75" customHeight="1" x14ac:dyDescent="0.25">
      <c r="A79" s="12" t="s">
        <v>93</v>
      </c>
      <c r="B79" s="13">
        <v>350000000</v>
      </c>
      <c r="C79" s="13"/>
      <c r="D79" s="13"/>
      <c r="E79" s="13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13"/>
      <c r="Q79" s="13">
        <f t="shared" si="16"/>
        <v>0</v>
      </c>
    </row>
    <row r="80" spans="1:17" ht="18.75" customHeight="1" x14ac:dyDescent="0.25">
      <c r="A80" s="10" t="s">
        <v>5</v>
      </c>
      <c r="B80" s="11"/>
      <c r="C80" s="11">
        <v>0</v>
      </c>
      <c r="D80" s="11"/>
      <c r="E80" s="11"/>
      <c r="F80" s="25">
        <f t="shared" ref="F80:Q80" si="17">+F81</f>
        <v>0</v>
      </c>
      <c r="G80" s="25">
        <f t="shared" si="17"/>
        <v>0</v>
      </c>
      <c r="H80" s="25">
        <f t="shared" si="17"/>
        <v>0</v>
      </c>
      <c r="I80" s="25">
        <f t="shared" si="17"/>
        <v>0</v>
      </c>
      <c r="J80" s="25">
        <f t="shared" si="17"/>
        <v>0</v>
      </c>
      <c r="K80" s="25">
        <f t="shared" si="17"/>
        <v>0</v>
      </c>
      <c r="L80" s="25">
        <f t="shared" si="17"/>
        <v>0</v>
      </c>
      <c r="M80" s="25">
        <f t="shared" si="17"/>
        <v>0</v>
      </c>
      <c r="N80" s="25">
        <f t="shared" si="17"/>
        <v>0</v>
      </c>
      <c r="O80" s="25">
        <f t="shared" si="17"/>
        <v>0</v>
      </c>
      <c r="P80" s="11"/>
      <c r="Q80" s="11">
        <f t="shared" si="17"/>
        <v>0</v>
      </c>
    </row>
    <row r="81" spans="1:17" ht="18.75" customHeight="1" x14ac:dyDescent="0.25">
      <c r="A81" s="12" t="s">
        <v>4</v>
      </c>
      <c r="B81" s="13"/>
      <c r="C81" s="13"/>
      <c r="D81" s="13"/>
      <c r="E81" s="13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13"/>
      <c r="Q81" s="13">
        <f t="shared" si="16"/>
        <v>0</v>
      </c>
    </row>
    <row r="82" spans="1:17" ht="18.75" customHeight="1" x14ac:dyDescent="0.25">
      <c r="A82" s="12" t="s">
        <v>3</v>
      </c>
      <c r="B82" s="13"/>
      <c r="C82" s="13"/>
      <c r="D82" s="13"/>
      <c r="E82" s="13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13"/>
      <c r="Q82" s="13">
        <f t="shared" si="16"/>
        <v>0</v>
      </c>
    </row>
    <row r="83" spans="1:17" ht="18.75" customHeight="1" x14ac:dyDescent="0.25">
      <c r="A83" s="10" t="s">
        <v>2</v>
      </c>
      <c r="B83" s="11"/>
      <c r="C83" s="11"/>
      <c r="D83" s="13"/>
      <c r="E83" s="13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13"/>
      <c r="Q83" s="13">
        <f t="shared" si="16"/>
        <v>0</v>
      </c>
    </row>
    <row r="84" spans="1:17" ht="18.75" customHeight="1" x14ac:dyDescent="0.25">
      <c r="A84" s="12" t="s">
        <v>1</v>
      </c>
      <c r="B84" s="13"/>
      <c r="C84" s="13"/>
      <c r="D84" s="13"/>
      <c r="E84" s="13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13"/>
      <c r="Q84" s="13">
        <f t="shared" si="16"/>
        <v>0</v>
      </c>
    </row>
    <row r="85" spans="1:17" s="18" customFormat="1" ht="18.75" customHeight="1" x14ac:dyDescent="0.3">
      <c r="A85" s="16" t="s">
        <v>0</v>
      </c>
      <c r="B85" s="17">
        <f>B53+B46+B37+B27+B17+B11+B77</f>
        <v>588079323</v>
      </c>
      <c r="C85" s="17">
        <f t="shared" ref="C85" si="18">SUM(C11+C17+C27+C37+C46+C53+C63+C68+C71+C76)</f>
        <v>347452909.99000001</v>
      </c>
      <c r="D85" s="17">
        <f>D83+D80+D77+D71+D68+D63+D53+D46+D37+D27+D17+D11</f>
        <v>14708913.710000001</v>
      </c>
      <c r="E85" s="17">
        <f>E83+E80+E77+E71+E68+E63+E53+E46+E37+E27+E17+E11</f>
        <v>17933370.800000001</v>
      </c>
      <c r="F85" s="28">
        <f t="shared" ref="F85:O85" si="19">SUM(F11+F17+F27+F37+F46+F53+F63+F68+F71+F76)</f>
        <v>0</v>
      </c>
      <c r="G85" s="28">
        <f t="shared" si="19"/>
        <v>0</v>
      </c>
      <c r="H85" s="28">
        <f t="shared" si="19"/>
        <v>0</v>
      </c>
      <c r="I85" s="28">
        <f t="shared" si="19"/>
        <v>0</v>
      </c>
      <c r="J85" s="28">
        <f t="shared" si="19"/>
        <v>0</v>
      </c>
      <c r="K85" s="28">
        <f t="shared" si="19"/>
        <v>0</v>
      </c>
      <c r="L85" s="28">
        <f t="shared" si="19"/>
        <v>0</v>
      </c>
      <c r="M85" s="28">
        <f t="shared" si="19"/>
        <v>0</v>
      </c>
      <c r="N85" s="28">
        <f t="shared" si="19"/>
        <v>0</v>
      </c>
      <c r="O85" s="28">
        <f t="shared" si="19"/>
        <v>0</v>
      </c>
      <c r="P85" s="17">
        <f>P83+P80+P77+P71+P68+P63+P53+P46+P37+P27+P17+P11</f>
        <v>33701975.200000003</v>
      </c>
      <c r="Q85" s="17">
        <f>SUM(Q11+Q17+Q27+Q37+Q46+Q53+Q63+Q68+Q71+Q76)</f>
        <v>66344259.709999993</v>
      </c>
    </row>
    <row r="86" spans="1:17" ht="15.75" thickBot="1" x14ac:dyDescent="0.3">
      <c r="P86" s="15"/>
    </row>
    <row r="87" spans="1:17" ht="26.25" customHeight="1" thickBot="1" x14ac:dyDescent="0.3">
      <c r="A87" s="30" t="s">
        <v>94</v>
      </c>
      <c r="C87" s="14"/>
      <c r="E87" s="14"/>
      <c r="F87" s="14"/>
      <c r="G87" s="14"/>
      <c r="H87" s="14"/>
      <c r="I87" s="14"/>
      <c r="K87" s="14"/>
      <c r="L87" s="14"/>
      <c r="M87" s="14"/>
      <c r="N87" s="14"/>
      <c r="P87" s="14"/>
    </row>
    <row r="88" spans="1:17" ht="33.75" customHeight="1" thickBot="1" x14ac:dyDescent="0.3">
      <c r="A88" s="31" t="s">
        <v>95</v>
      </c>
      <c r="C88" s="22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1:17" ht="39.75" thickBot="1" x14ac:dyDescent="0.3">
      <c r="A89" s="32" t="s">
        <v>96</v>
      </c>
      <c r="C89" s="22"/>
      <c r="F89" s="14"/>
      <c r="J89" s="1"/>
      <c r="Q89" s="15"/>
    </row>
    <row r="90" spans="1:17" ht="15.75" x14ac:dyDescent="0.25">
      <c r="A90" s="19"/>
      <c r="C90" s="22"/>
      <c r="F90" s="15"/>
      <c r="J90" s="1"/>
      <c r="Q90" s="1"/>
    </row>
    <row r="91" spans="1:17" x14ac:dyDescent="0.25">
      <c r="J91" s="20"/>
      <c r="Q91" s="20"/>
    </row>
    <row r="92" spans="1:17" x14ac:dyDescent="0.25">
      <c r="J92" s="20"/>
      <c r="Q92" s="20"/>
    </row>
    <row r="93" spans="1:17" x14ac:dyDescent="0.25">
      <c r="J93" s="20"/>
      <c r="Q93" s="20"/>
    </row>
  </sheetData>
  <mergeCells count="8">
    <mergeCell ref="A5:Q5"/>
    <mergeCell ref="D8:Q8"/>
    <mergeCell ref="A2:Q2"/>
    <mergeCell ref="A3:Q3"/>
    <mergeCell ref="A8:A9"/>
    <mergeCell ref="B8:B9"/>
    <mergeCell ref="C8:C9"/>
    <mergeCell ref="A4:Q4"/>
  </mergeCells>
  <pageMargins left="0.70866141732283472" right="0.70866141732283472" top="0.35433070866141736" bottom="0.35433070866141736" header="0.31496062992125984" footer="0.31496062992125984"/>
  <pageSetup scale="53" fitToHeight="0" orientation="landscape" r:id="rId1"/>
  <headerFooter>
    <oddFooter>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P2 Presupuesto Aprobado-Ejec </vt:lpstr>
      <vt:lpstr>'P2 Presupuesto Aprobado-Ejec '!Área_de_impresión</vt:lpstr>
      <vt:lpstr>'P2 Presupuesto Aprobado-Ejec 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Deyris Reyes Ramírez</dc:creator>
  <cp:lastModifiedBy>Lucila Altagracia Ovalles</cp:lastModifiedBy>
  <cp:lastPrinted>2022-03-10T12:17:36Z</cp:lastPrinted>
  <dcterms:created xsi:type="dcterms:W3CDTF">2021-08-10T14:38:52Z</dcterms:created>
  <dcterms:modified xsi:type="dcterms:W3CDTF">2022-04-07T15:19:00Z</dcterms:modified>
</cp:coreProperties>
</file>