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Ovalles.FEDA\AppData\Roaming\BlueMail\Content\0\_48_46_48_95_51_114_121_121_46_48_95_51_114_121_121\"/>
    </mc:Choice>
  </mc:AlternateContent>
  <bookViews>
    <workbookView xWindow="-120" yWindow="-120" windowWidth="21750" windowHeight="137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'!$A$1:$R$100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9" i="1" l="1"/>
  <c r="Q27" i="1"/>
  <c r="Q17" i="1"/>
  <c r="Q11" i="1"/>
  <c r="R13" i="1"/>
  <c r="R14" i="1"/>
  <c r="R15" i="1"/>
  <c r="R16" i="1"/>
  <c r="R18" i="1"/>
  <c r="R19" i="1"/>
  <c r="R20" i="1"/>
  <c r="R21" i="1"/>
  <c r="R22" i="1"/>
  <c r="R23" i="1"/>
  <c r="R24" i="1"/>
  <c r="R25" i="1"/>
  <c r="R26" i="1"/>
  <c r="R28" i="1"/>
  <c r="R30" i="1"/>
  <c r="R31" i="1"/>
  <c r="R32" i="1"/>
  <c r="R33" i="1"/>
  <c r="R34" i="1"/>
  <c r="R35" i="1"/>
  <c r="R36" i="1"/>
  <c r="R12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4" i="1"/>
  <c r="R55" i="1"/>
  <c r="R56" i="1"/>
  <c r="R57" i="1"/>
  <c r="R58" i="1"/>
  <c r="R59" i="1"/>
  <c r="R60" i="1"/>
  <c r="R61" i="1"/>
  <c r="R62" i="1"/>
  <c r="R64" i="1"/>
  <c r="R65" i="1"/>
  <c r="R66" i="1"/>
  <c r="R67" i="1"/>
  <c r="R69" i="1"/>
  <c r="R68" i="1" s="1"/>
  <c r="R70" i="1"/>
  <c r="R71" i="1"/>
  <c r="R72" i="1"/>
  <c r="R73" i="1"/>
  <c r="R74" i="1"/>
  <c r="R78" i="1"/>
  <c r="R79" i="1"/>
  <c r="R81" i="1"/>
  <c r="R80" i="1" s="1"/>
  <c r="R82" i="1"/>
  <c r="R83" i="1"/>
  <c r="R84" i="1"/>
  <c r="P17" i="1"/>
  <c r="P11" i="1"/>
  <c r="P27" i="1"/>
  <c r="P85" i="1" s="1"/>
  <c r="B77" i="1"/>
  <c r="R63" i="1" l="1"/>
  <c r="R77" i="1"/>
  <c r="R53" i="1"/>
  <c r="R37" i="1"/>
  <c r="R11" i="1"/>
  <c r="Q85" i="1"/>
  <c r="R76" i="1"/>
  <c r="C36" i="1"/>
  <c r="C34" i="1"/>
  <c r="C30" i="1"/>
  <c r="C27" i="1" s="1"/>
  <c r="C24" i="1"/>
  <c r="C22" i="1"/>
  <c r="C18" i="1"/>
  <c r="C13" i="1"/>
  <c r="C12" i="1"/>
  <c r="B53" i="1"/>
  <c r="B27" i="1"/>
  <c r="B17" i="1"/>
  <c r="B11" i="1"/>
  <c r="B85" i="1" l="1"/>
  <c r="E27" i="1"/>
  <c r="E17" i="1"/>
  <c r="D11" i="1"/>
  <c r="D27" i="1"/>
  <c r="E11" i="1"/>
  <c r="D85" i="1" l="1"/>
  <c r="E85" i="1"/>
  <c r="F80" i="1"/>
  <c r="G80" i="1"/>
  <c r="H80" i="1"/>
  <c r="I80" i="1"/>
  <c r="J80" i="1"/>
  <c r="K80" i="1"/>
  <c r="L80" i="1"/>
  <c r="M80" i="1"/>
  <c r="N80" i="1"/>
  <c r="O80" i="1"/>
  <c r="N77" i="1" l="1"/>
  <c r="N76" i="1" s="1"/>
  <c r="C11" i="1"/>
  <c r="F11" i="1"/>
  <c r="G11" i="1"/>
  <c r="H11" i="1"/>
  <c r="I11" i="1"/>
  <c r="J11" i="1"/>
  <c r="K11" i="1"/>
  <c r="L11" i="1"/>
  <c r="M11" i="1"/>
  <c r="N11" i="1"/>
  <c r="O11" i="1"/>
  <c r="C17" i="1"/>
  <c r="F17" i="1"/>
  <c r="G17" i="1"/>
  <c r="H17" i="1"/>
  <c r="I17" i="1"/>
  <c r="J17" i="1"/>
  <c r="K17" i="1"/>
  <c r="L17" i="1"/>
  <c r="M17" i="1"/>
  <c r="N17" i="1"/>
  <c r="O17" i="1"/>
  <c r="F27" i="1"/>
  <c r="R27" i="1" s="1"/>
  <c r="G27" i="1"/>
  <c r="H27" i="1"/>
  <c r="I27" i="1"/>
  <c r="J27" i="1"/>
  <c r="K27" i="1"/>
  <c r="L27" i="1"/>
  <c r="M27" i="1"/>
  <c r="N27" i="1"/>
  <c r="O27" i="1"/>
  <c r="C37" i="1"/>
  <c r="F37" i="1"/>
  <c r="G37" i="1"/>
  <c r="H37" i="1"/>
  <c r="I37" i="1"/>
  <c r="J37" i="1"/>
  <c r="K37" i="1"/>
  <c r="L37" i="1"/>
  <c r="M37" i="1"/>
  <c r="N37" i="1"/>
  <c r="O37" i="1"/>
  <c r="C53" i="1"/>
  <c r="F53" i="1"/>
  <c r="G53" i="1"/>
  <c r="H53" i="1"/>
  <c r="I53" i="1"/>
  <c r="J53" i="1"/>
  <c r="K53" i="1"/>
  <c r="L53" i="1"/>
  <c r="M53" i="1"/>
  <c r="N53" i="1"/>
  <c r="O53" i="1"/>
  <c r="C63" i="1"/>
  <c r="F63" i="1"/>
  <c r="G63" i="1"/>
  <c r="H63" i="1"/>
  <c r="I63" i="1"/>
  <c r="J63" i="1"/>
  <c r="K63" i="1"/>
  <c r="L63" i="1"/>
  <c r="M63" i="1"/>
  <c r="N63" i="1"/>
  <c r="O63" i="1"/>
  <c r="C77" i="1"/>
  <c r="C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O77" i="1"/>
  <c r="O76" i="1" s="1"/>
  <c r="R17" i="1" l="1"/>
  <c r="R85" i="1" s="1"/>
  <c r="O85" i="1"/>
  <c r="L85" i="1"/>
  <c r="M85" i="1"/>
  <c r="N85" i="1"/>
  <c r="K85" i="1"/>
  <c r="J85" i="1"/>
  <c r="I85" i="1"/>
  <c r="H85" i="1"/>
  <c r="G85" i="1"/>
  <c r="F85" i="1"/>
  <c r="C85" i="1"/>
</calcChain>
</file>

<file path=xl/sharedStrings.xml><?xml version="1.0" encoding="utf-8"?>
<sst xmlns="http://schemas.openxmlformats.org/spreadsheetml/2006/main" count="101" uniqueCount="100">
  <si>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</si>
  <si>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</si>
  <si>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</si>
  <si>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</si>
  <si>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</si>
  <si>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</si>
  <si>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</si>
  <si>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</si>
  <si>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</si>
  <si>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</si>
  <si>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</si>
  <si>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</si>
  <si>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</si>
  <si>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</si>
  <si>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</si>
  <si>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</si>
  <si>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</si>
  <si>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</si>
  <si>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</si>
  <si>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</si>
  <si>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</si>
  <si>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</si>
  <si>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</si>
  <si>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</si>
  <si>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</si>
  <si>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</si>
  <si>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</si>
  <si>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</si>
  <si>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</si>
  <si>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</si>
  <si>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</si>
  <si>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</si>
  <si>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</si>
  <si>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</si>
  <si>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</si>
  <si>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</si>
  <si>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</si>
  <si>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</si>
  <si>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</si>
  <si>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</si>
  <si>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</si>
  <si>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</si>
  <si>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</si>
  <si>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</si>
  <si>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</si>
  <si>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</si>
  <si>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</si>
  <si>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</si>
  <si>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</si>
  <si>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</si>
  <si>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</si>
  <si>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</si>
  <si>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</si>
  <si>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</si>
  <si>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</si>
  <si>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</si>
  <si>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</si>
  <si>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</si>
  <si>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</si>
  <si>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</si>
  <si>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</si>
  <si>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</si>
  <si>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</si>
  <si>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</si>
  <si>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</si>
  <si>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</si>
  <si>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</si>
  <si>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</si>
  <si>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</si>
  <si>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</si>
  <si>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</si>
  <si>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</si>
  <si>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</si>
  <si>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</si>
  <si>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</si>
  <si>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</si>
  <si>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</si>
  <si>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</si>
  <si>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</si>
  <si>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</si>
  <si>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</si>
  <si>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</si>
  <si>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</si>
  <si>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</si>
  <si>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</si>
  <si>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</si>
  <si>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</si>
  <si>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</si>
  <si>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</si>
  <si>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</si>
  <si>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</si>
  <si>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</si>
  <si>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</si>
  <si>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</si>
  <si>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</si>
  <si>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</si>
  <si>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</si>
  <si>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</si>
  <si>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>ENERO-MARZO 2022</t>
  </si>
  <si>
    <t xml:space="preserve">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</si>
</sst>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43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43" fontId="6" fillId="0" borderId="3" xfId="1" applyFont="1" applyBorder="1"/>
    <xf numFmtId="0" fontId="6" fillId="0" borderId="0" xfId="0" applyFont="1" applyAlignment="1">
      <alignment horizontal="left" indent="1"/>
    </xf>
    <xf numFmtId="43" fontId="6" fillId="0" borderId="0" xfId="1" applyFont="1"/>
    <xf numFmtId="0" fontId="7" fillId="0" borderId="0" xfId="0" applyFont="1" applyAlignment="1">
      <alignment horizontal="left" indent="2"/>
    </xf>
    <xf numFmtId="43" fontId="7" fillId="0" borderId="0" xfId="1" applyFont="1"/>
    <xf numFmtId="43" fontId="0" fillId="0" borderId="0" xfId="1" applyFont="1"/>
    <xf numFmtId="43" fontId="0" fillId="0" borderId="0" xfId="0" applyNumberFormat="1" applyFont="1"/>
    <xf numFmtId="0" fontId="5" fillId="2" borderId="2" xfId="0" applyFont="1" applyFill="1" applyBorder="1" applyAlignment="1">
      <alignment vertical="center"/>
    </xf>
    <xf numFmtId="43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4" fillId="0" borderId="0" xfId="1" applyFont="1" applyAlignment="1">
      <alignment horizontal="center" vertical="top" wrapText="1" readingOrder="1"/>
    </xf>
    <xf numFmtId="43" fontId="8" fillId="4" borderId="0" xfId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top" wrapText="1" readingOrder="1"/>
    </xf>
    <xf numFmtId="165" fontId="6" fillId="0" borderId="3" xfId="1" applyNumberFormat="1" applyFont="1" applyBorder="1"/>
    <xf numFmtId="165" fontId="6" fillId="0" borderId="0" xfId="1" applyNumberFormat="1" applyFont="1"/>
    <xf numFmtId="165" fontId="7" fillId="0" borderId="0" xfId="1" applyNumberFormat="1" applyFont="1"/>
    <xf numFmtId="165" fontId="7" fillId="0" borderId="0" xfId="1" applyNumberFormat="1" applyFont="1" applyFill="1"/>
    <xf numFmtId="165" fontId="5" fillId="2" borderId="2" xfId="1" applyNumberFormat="1" applyFont="1" applyFill="1" applyBorder="1"/>
    <xf numFmtId="165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7" fillId="0" borderId="4" xfId="1" applyFont="1" applyBorder="1"/>
    <xf numFmtId="43" fontId="7" fillId="0" borderId="0" xfId="1" applyFont="1" applyFill="1"/>
    <xf numFmtId="43" fontId="7" fillId="0" borderId="0" xfId="1" applyFont="1" applyBorder="1"/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17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523875</xdr:colOff>
      <xdr:row>1</xdr:row>
      <xdr:rowOff>0</xdr:rowOff>
    </xdr:from>
    <xdr:to>
      <xdr:col>0</xdr:col>
      <xdr:colOff>3076575</xdr:colOff>
      <xdr:row>5</xdr:row>
      <xdr:rowOff>85725</xdr:rowOff>
    </xdr:to>
    <xdr:pic>
      <xdr:nvPicPr>
        <xdr:cNvPr id="7" name="6 Imagen" descr="NUEVO LOGO FONDO ESPECIAL PARA EL DESARROLLO AGROPECUARI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90500"/>
          <a:ext cx="2552700" cy="1304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93"/>
  <sheetViews>
    <sheetView showGridLines="0" tabSelected="1" zoomScale="80" zoomScaleNormal="80" workbookViewId="0">
      <pane ySplit="9" topLeftCell="A19" activePane="bottomLeft" state="frozen"/>
      <selection pane="bottomLeft" activeCell="A95" sqref="A95"/>
    </sheetView>
  </sheetViews>
  <sheetFormatPr baseColWidth="10" defaultColWidth="11.42578125" defaultRowHeight="15" x14ac:dyDescent="0.25"/>
  <cols>
    <col min="1" max="1" width="102.42578125" style="1" bestFit="1" customWidth="1"/>
    <col min="2" max="2" width="28.28515625" style="29" customWidth="1"/>
    <col min="3" max="3" width="30" style="1" customWidth="1"/>
    <col min="4" max="4" width="23.28515625" style="14" bestFit="1" customWidth="1"/>
    <col min="5" max="5" width="21" style="1" customWidth="1"/>
    <col min="6" max="6" width="23.28515625" style="1" hidden="1" customWidth="1"/>
    <col min="7" max="7" width="21" style="1" hidden="1" customWidth="1"/>
    <col min="8" max="8" width="23.285156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28515625" style="1" hidden="1" customWidth="1"/>
    <col min="16" max="17" width="21" style="1" customWidth="1"/>
    <col min="18" max="18" width="24.7109375" style="14" bestFit="1" customWidth="1"/>
    <col min="19" max="19" width="13.140625" style="1" bestFit="1" customWidth="1"/>
    <col min="20" max="16384" width="11.42578125" style="1"/>
  </cols>
  <sheetData>
    <row r="2" spans="1:18" ht="28.5" customHeight="1" x14ac:dyDescent="0.25">
      <c r="A2" s="41" t="s">
        <v>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21" customHeight="1" x14ac:dyDescent="0.25">
      <c r="A3" s="43" t="s">
        <v>98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25" x14ac:dyDescent="0.25">
      <c r="A4" s="43" t="s">
        <v>90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23.25" x14ac:dyDescent="0.25">
      <c r="A5" s="36" t="s">
        <v>89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7" spans="1:18" ht="15.75" customHeight="1" x14ac:dyDescent="0.25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5.5" customHeight="1" x14ac:dyDescent="0.25">
      <c r="A8" s="44" t="s">
        <v>88</v>
      </c>
      <c r="B8" s="45" t="s">
        <v>87</v>
      </c>
      <c r="C8" s="47" t="s">
        <v>86</v>
      </c>
      <c r="D8" s="37" t="s">
        <v>85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40"/>
    </row>
    <row r="9" spans="1:18" ht="18.75" x14ac:dyDescent="0.3">
      <c r="A9" s="44"/>
      <c r="B9" s="46"/>
      <c r="C9" s="48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99</v>
      </c>
      <c r="R9" s="6" t="s">
        <v>72</v>
      </c>
    </row>
    <row r="10" spans="1:18" ht="18.75" customHeight="1" x14ac:dyDescent="0.25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9"/>
    </row>
    <row r="11" spans="1:18" ht="18.75" customHeight="1" x14ac:dyDescent="0.25">
      <c r="A11" s="10" t="s">
        <v>70</v>
      </c>
      <c r="B11" s="11">
        <f>B12+B13+B15</f>
        <v>207600000</v>
      </c>
      <c r="C11" s="11">
        <f t="shared" ref="C11:O11" si="0">SUM(C12:C16)</f>
        <v>248600000</v>
      </c>
      <c r="D11" s="11">
        <f>D12+D13+D16</f>
        <v>13708913.710000001</v>
      </c>
      <c r="E11" s="11">
        <f>E12+E13+E16</f>
        <v>13257117.27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11">
        <f>P12+P13+P16</f>
        <v>29659040.690000001</v>
      </c>
      <c r="Q11" s="11">
        <f>Q12+Q13+Q16</f>
        <v>13901804.49</v>
      </c>
      <c r="R11" s="11">
        <f>SUM(R12:R16)</f>
        <v>70526876.159999996</v>
      </c>
    </row>
    <row r="12" spans="1:18" ht="18.75" customHeight="1" x14ac:dyDescent="0.25">
      <c r="A12" s="12" t="s">
        <v>69</v>
      </c>
      <c r="B12" s="13">
        <v>176000000</v>
      </c>
      <c r="C12" s="13">
        <f>25000000+176000000</f>
        <v>201000000</v>
      </c>
      <c r="D12" s="13">
        <v>11503407.5</v>
      </c>
      <c r="E12" s="13">
        <v>11123907.5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13139467.91</v>
      </c>
      <c r="Q12" s="13">
        <v>11705422.5</v>
      </c>
      <c r="R12" s="13">
        <f>SUM(D12:Q12)</f>
        <v>47472205.409999996</v>
      </c>
    </row>
    <row r="13" spans="1:18" ht="18.75" customHeight="1" x14ac:dyDescent="0.25">
      <c r="A13" s="12" t="s">
        <v>68</v>
      </c>
      <c r="B13" s="13">
        <v>6500000</v>
      </c>
      <c r="C13" s="13">
        <f>16000000+6500000</f>
        <v>22500000</v>
      </c>
      <c r="D13" s="13">
        <v>485000</v>
      </c>
      <c r="E13" s="33">
        <v>470000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14767600</v>
      </c>
      <c r="Q13" s="35">
        <v>445000</v>
      </c>
      <c r="R13" s="13">
        <f t="shared" ref="R13:R36" si="1">SUM(D13:Q13)</f>
        <v>16167600</v>
      </c>
    </row>
    <row r="14" spans="1:18" ht="18.75" customHeight="1" x14ac:dyDescent="0.25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>
        <f t="shared" si="1"/>
        <v>0</v>
      </c>
    </row>
    <row r="15" spans="1:18" ht="18.75" customHeight="1" x14ac:dyDescent="0.25">
      <c r="A15" s="12" t="s">
        <v>66</v>
      </c>
      <c r="B15" s="13">
        <v>25100000</v>
      </c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>
        <f t="shared" si="1"/>
        <v>0</v>
      </c>
    </row>
    <row r="16" spans="1:18" ht="18.75" customHeight="1" x14ac:dyDescent="0.25">
      <c r="A16" s="12" t="s">
        <v>65</v>
      </c>
      <c r="B16" s="13"/>
      <c r="C16" s="13">
        <v>25100000</v>
      </c>
      <c r="D16" s="13">
        <v>1720506.21</v>
      </c>
      <c r="E16" s="13">
        <v>1663209.77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1751972.78</v>
      </c>
      <c r="Q16" s="13">
        <v>1751381.99</v>
      </c>
      <c r="R16" s="13">
        <f t="shared" si="1"/>
        <v>6887070.75</v>
      </c>
    </row>
    <row r="17" spans="1:19" ht="18.75" customHeight="1" x14ac:dyDescent="0.25">
      <c r="A17" s="10" t="s">
        <v>64</v>
      </c>
      <c r="B17" s="11">
        <f>B18+B21+B22+B23+B24+B25+B26</f>
        <v>10586869</v>
      </c>
      <c r="C17" s="11">
        <f t="shared" ref="C17:O17" si="2">SUM(C18:C26)</f>
        <v>56603131</v>
      </c>
      <c r="D17" s="11"/>
      <c r="E17" s="11">
        <f>E18+E25+E24+E23+E22</f>
        <v>1854658.7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11">
        <f>P18+P25+P24+P23+P22+P26+P20+P21</f>
        <v>2486217.11</v>
      </c>
      <c r="Q17" s="11">
        <f>Q18+Q19+Q20+Q21+Q22+Q23+Q26+Q25</f>
        <v>1607911.39</v>
      </c>
      <c r="R17" s="13">
        <f t="shared" si="1"/>
        <v>5948787.1999999993</v>
      </c>
    </row>
    <row r="18" spans="1:19" ht="18.75" customHeight="1" x14ac:dyDescent="0.25">
      <c r="A18" s="12" t="s">
        <v>63</v>
      </c>
      <c r="B18" s="13">
        <v>4190000</v>
      </c>
      <c r="C18" s="13">
        <f>1630000+5820000</f>
        <v>7450000</v>
      </c>
      <c r="D18" s="13"/>
      <c r="E18" s="13">
        <v>291664.89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429575.26</v>
      </c>
      <c r="Q18" s="13">
        <v>453643.51</v>
      </c>
      <c r="R18" s="13">
        <f t="shared" si="1"/>
        <v>1174883.6600000001</v>
      </c>
    </row>
    <row r="19" spans="1:19" ht="18.75" customHeight="1" x14ac:dyDescent="0.25">
      <c r="A19" s="12" t="s">
        <v>62</v>
      </c>
      <c r="B19" s="13"/>
      <c r="C19" s="13">
        <v>1500000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>
        <v>63500</v>
      </c>
      <c r="R19" s="13">
        <f t="shared" si="1"/>
        <v>63500</v>
      </c>
    </row>
    <row r="20" spans="1:19" ht="18.75" customHeight="1" x14ac:dyDescent="0.25">
      <c r="A20" s="12" t="s">
        <v>61</v>
      </c>
      <c r="B20" s="13"/>
      <c r="C20" s="13">
        <v>4800000</v>
      </c>
      <c r="D20" s="13"/>
      <c r="E20" s="1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>
        <v>384550</v>
      </c>
      <c r="Q20" s="13">
        <v>247150</v>
      </c>
      <c r="R20" s="13">
        <f t="shared" si="1"/>
        <v>631700</v>
      </c>
    </row>
    <row r="21" spans="1:19" ht="18.75" customHeight="1" x14ac:dyDescent="0.25">
      <c r="A21" s="12" t="s">
        <v>60</v>
      </c>
      <c r="B21" s="13">
        <v>38541</v>
      </c>
      <c r="C21" s="13">
        <v>1261459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202950</v>
      </c>
      <c r="Q21" s="13">
        <v>5700</v>
      </c>
      <c r="R21" s="13">
        <f t="shared" si="1"/>
        <v>208650</v>
      </c>
    </row>
    <row r="22" spans="1:19" ht="18.75" customHeight="1" x14ac:dyDescent="0.25">
      <c r="A22" s="12" t="s">
        <v>59</v>
      </c>
      <c r="B22" s="13">
        <v>750000</v>
      </c>
      <c r="C22" s="13">
        <f>3250000+3000000</f>
        <v>6250000</v>
      </c>
      <c r="D22" s="13"/>
      <c r="E22" s="13">
        <v>500000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>
        <f t="shared" si="1"/>
        <v>1000000</v>
      </c>
    </row>
    <row r="23" spans="1:19" ht="18.75" customHeight="1" x14ac:dyDescent="0.25">
      <c r="A23" s="12" t="s">
        <v>58</v>
      </c>
      <c r="B23" s="13">
        <v>5300000</v>
      </c>
      <c r="C23" s="13"/>
      <c r="D23" s="13"/>
      <c r="E23" s="13">
        <v>55854.29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>
        <v>36729.72</v>
      </c>
      <c r="Q23" s="13">
        <v>45753.38</v>
      </c>
      <c r="R23" s="13">
        <f t="shared" si="1"/>
        <v>138337.39000000001</v>
      </c>
    </row>
    <row r="24" spans="1:19" ht="18.75" customHeight="1" x14ac:dyDescent="0.25">
      <c r="A24" s="12" t="s">
        <v>57</v>
      </c>
      <c r="B24" s="13">
        <v>115623</v>
      </c>
      <c r="C24" s="13">
        <f>12884377+5300000</f>
        <v>18184377</v>
      </c>
      <c r="D24" s="13"/>
      <c r="E24" s="13">
        <v>463520.7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311437.73</v>
      </c>
      <c r="Q24" s="13"/>
      <c r="R24" s="13">
        <f t="shared" si="1"/>
        <v>774958.42999999993</v>
      </c>
    </row>
    <row r="25" spans="1:19" ht="18.75" customHeight="1" x14ac:dyDescent="0.25">
      <c r="A25" s="12" t="s">
        <v>56</v>
      </c>
      <c r="B25" s="13">
        <v>154164</v>
      </c>
      <c r="C25" s="13">
        <v>13345836</v>
      </c>
      <c r="D25" s="13"/>
      <c r="E25" s="13">
        <v>543618.81999999995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282433</v>
      </c>
      <c r="Q25" s="13">
        <v>246486</v>
      </c>
      <c r="R25" s="13">
        <f t="shared" si="1"/>
        <v>1072537.8199999998</v>
      </c>
    </row>
    <row r="26" spans="1:19" ht="18.75" customHeight="1" x14ac:dyDescent="0.25">
      <c r="A26" s="12" t="s">
        <v>55</v>
      </c>
      <c r="B26" s="13">
        <v>38541</v>
      </c>
      <c r="C26" s="13">
        <v>3811459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>
        <v>588541.4</v>
      </c>
      <c r="Q26" s="13">
        <v>295678.5</v>
      </c>
      <c r="R26" s="13">
        <f t="shared" si="1"/>
        <v>884219.9</v>
      </c>
    </row>
    <row r="27" spans="1:19" ht="18.75" customHeight="1" x14ac:dyDescent="0.25">
      <c r="A27" s="10" t="s">
        <v>54</v>
      </c>
      <c r="B27" s="11">
        <f>B28+B29+B30+B31+B32+B33+B34+B35</f>
        <v>19468462</v>
      </c>
      <c r="C27" s="11">
        <f>SUM(C28:C36)</f>
        <v>35223770.990000002</v>
      </c>
      <c r="D27" s="11">
        <f>D34</f>
        <v>1000000</v>
      </c>
      <c r="E27" s="11">
        <f>E28+E29+E30+E32+E33+E34+E36</f>
        <v>2821594.83</v>
      </c>
      <c r="F27" s="25">
        <f t="shared" ref="F27:O27" si="3">SUM(F28:F36)</f>
        <v>0</v>
      </c>
      <c r="G27" s="25">
        <f t="shared" si="3"/>
        <v>0</v>
      </c>
      <c r="H27" s="25">
        <f t="shared" si="3"/>
        <v>0</v>
      </c>
      <c r="I27" s="25">
        <f t="shared" si="3"/>
        <v>0</v>
      </c>
      <c r="J27" s="25">
        <f t="shared" si="3"/>
        <v>0</v>
      </c>
      <c r="K27" s="25">
        <f t="shared" si="3"/>
        <v>0</v>
      </c>
      <c r="L27" s="25">
        <f t="shared" si="3"/>
        <v>0</v>
      </c>
      <c r="M27" s="25">
        <f t="shared" si="3"/>
        <v>0</v>
      </c>
      <c r="N27" s="25">
        <f t="shared" si="3"/>
        <v>0</v>
      </c>
      <c r="O27" s="25">
        <f t="shared" si="3"/>
        <v>0</v>
      </c>
      <c r="P27" s="11">
        <f>P28+P29+P30+P32+P33+P34+P36</f>
        <v>1556717.4</v>
      </c>
      <c r="Q27" s="11">
        <f>Q28+Q32+Q34+Q33+Q36+Q29</f>
        <v>1445476</v>
      </c>
      <c r="R27" s="13">
        <f t="shared" si="1"/>
        <v>6823788.2300000004</v>
      </c>
    </row>
    <row r="28" spans="1:19" ht="18.75" customHeight="1" x14ac:dyDescent="0.25">
      <c r="A28" s="12" t="s">
        <v>53</v>
      </c>
      <c r="B28" s="13">
        <v>77082</v>
      </c>
      <c r="C28" s="13">
        <v>2482918</v>
      </c>
      <c r="D28" s="13"/>
      <c r="E28" s="13">
        <v>1457722.8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26760</v>
      </c>
      <c r="Q28" s="13">
        <v>2692</v>
      </c>
      <c r="R28" s="13">
        <f t="shared" si="1"/>
        <v>1487174.8</v>
      </c>
    </row>
    <row r="29" spans="1:19" ht="18.75" customHeight="1" x14ac:dyDescent="0.25">
      <c r="A29" s="12" t="s">
        <v>52</v>
      </c>
      <c r="B29" s="13">
        <v>77082</v>
      </c>
      <c r="C29" s="13">
        <v>1422918</v>
      </c>
      <c r="D29" s="13"/>
      <c r="E29" s="13">
        <v>103486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>
        <v>639000</v>
      </c>
      <c r="R29" s="13">
        <f>SUM(D29:Q29)</f>
        <v>742486</v>
      </c>
    </row>
    <row r="30" spans="1:19" ht="18.75" customHeight="1" x14ac:dyDescent="0.25">
      <c r="A30" s="12" t="s">
        <v>51</v>
      </c>
      <c r="B30" s="13">
        <v>151817</v>
      </c>
      <c r="C30" s="13">
        <f>1957506+1359323</f>
        <v>3316829</v>
      </c>
      <c r="D30" s="13"/>
      <c r="E30" s="13">
        <v>187367.95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>
        <v>193005.4</v>
      </c>
      <c r="Q30" s="13"/>
      <c r="R30" s="13">
        <f t="shared" si="1"/>
        <v>380373.35</v>
      </c>
    </row>
    <row r="31" spans="1:19" ht="18.75" customHeight="1" x14ac:dyDescent="0.25">
      <c r="A31" s="12" t="s">
        <v>50</v>
      </c>
      <c r="B31" s="13">
        <v>38541</v>
      </c>
      <c r="C31" s="13">
        <v>-38541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>
        <f t="shared" si="1"/>
        <v>0</v>
      </c>
    </row>
    <row r="32" spans="1:19" ht="18.75" customHeight="1" x14ac:dyDescent="0.25">
      <c r="A32" s="12" t="s">
        <v>49</v>
      </c>
      <c r="B32" s="13">
        <v>154164</v>
      </c>
      <c r="C32" s="13">
        <v>1859422.99</v>
      </c>
      <c r="D32" s="13"/>
      <c r="E32" s="13">
        <v>36292.080000000002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>
        <v>76050</v>
      </c>
      <c r="R32" s="13">
        <f t="shared" si="1"/>
        <v>112342.08</v>
      </c>
      <c r="S32" s="14"/>
    </row>
    <row r="33" spans="1:18" ht="18.75" customHeight="1" x14ac:dyDescent="0.25">
      <c r="A33" s="12" t="s">
        <v>48</v>
      </c>
      <c r="B33" s="13">
        <v>423951</v>
      </c>
      <c r="C33" s="13">
        <v>6176049</v>
      </c>
      <c r="D33" s="13"/>
      <c r="E33" s="13">
        <v>20886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/>
      <c r="Q33" s="13">
        <v>192000</v>
      </c>
      <c r="R33" s="13">
        <f t="shared" si="1"/>
        <v>212886</v>
      </c>
    </row>
    <row r="34" spans="1:18" ht="18.75" customHeight="1" x14ac:dyDescent="0.25">
      <c r="A34" s="12" t="s">
        <v>47</v>
      </c>
      <c r="B34" s="13">
        <v>18192705</v>
      </c>
      <c r="C34" s="13">
        <f>-42705+14000000</f>
        <v>13957295</v>
      </c>
      <c r="D34" s="13">
        <v>1000000</v>
      </c>
      <c r="E34" s="13">
        <v>1000000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1235000</v>
      </c>
      <c r="Q34" s="13"/>
      <c r="R34" s="13">
        <f t="shared" si="1"/>
        <v>3235000</v>
      </c>
    </row>
    <row r="35" spans="1:18" ht="18.75" customHeight="1" x14ac:dyDescent="0.25">
      <c r="A35" s="12" t="s">
        <v>46</v>
      </c>
      <c r="B35" s="13">
        <v>353120</v>
      </c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>
        <f t="shared" si="1"/>
        <v>0</v>
      </c>
    </row>
    <row r="36" spans="1:18" ht="18.75" customHeight="1" x14ac:dyDescent="0.25">
      <c r="A36" s="12" t="s">
        <v>45</v>
      </c>
      <c r="B36" s="13"/>
      <c r="C36" s="13">
        <f>5046880+1000000</f>
        <v>6046880</v>
      </c>
      <c r="D36" s="13"/>
      <c r="E36" s="13">
        <v>15840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101952</v>
      </c>
      <c r="Q36" s="13">
        <v>535734</v>
      </c>
      <c r="R36" s="13">
        <f t="shared" si="1"/>
        <v>653526</v>
      </c>
    </row>
    <row r="37" spans="1:18" ht="18.75" customHeight="1" x14ac:dyDescent="0.25">
      <c r="A37" s="10" t="s">
        <v>44</v>
      </c>
      <c r="B37" s="11"/>
      <c r="C37" s="11">
        <f t="shared" ref="C37:R37" si="4">SUM(C38:C45)</f>
        <v>0</v>
      </c>
      <c r="D37" s="11"/>
      <c r="E37" s="11"/>
      <c r="F37" s="25">
        <f t="shared" si="4"/>
        <v>0</v>
      </c>
      <c r="G37" s="25">
        <f t="shared" si="4"/>
        <v>0</v>
      </c>
      <c r="H37" s="25">
        <f t="shared" si="4"/>
        <v>0</v>
      </c>
      <c r="I37" s="25">
        <f t="shared" si="4"/>
        <v>0</v>
      </c>
      <c r="J37" s="25">
        <f t="shared" si="4"/>
        <v>0</v>
      </c>
      <c r="K37" s="25">
        <f t="shared" si="4"/>
        <v>0</v>
      </c>
      <c r="L37" s="25">
        <f t="shared" si="4"/>
        <v>0</v>
      </c>
      <c r="M37" s="25">
        <f t="shared" si="4"/>
        <v>0</v>
      </c>
      <c r="N37" s="25">
        <f t="shared" si="4"/>
        <v>0</v>
      </c>
      <c r="O37" s="25">
        <f t="shared" si="4"/>
        <v>0</v>
      </c>
      <c r="P37" s="11"/>
      <c r="Q37" s="11"/>
      <c r="R37" s="11">
        <f t="shared" si="4"/>
        <v>0</v>
      </c>
    </row>
    <row r="38" spans="1:18" ht="18.75" customHeight="1" x14ac:dyDescent="0.25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>
        <f t="shared" ref="R38:R52" si="5">SUM(D38:O38)</f>
        <v>0</v>
      </c>
    </row>
    <row r="39" spans="1:18" ht="18.75" customHeight="1" x14ac:dyDescent="0.25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>
        <f t="shared" si="5"/>
        <v>0</v>
      </c>
    </row>
    <row r="40" spans="1:18" ht="18.75" customHeight="1" x14ac:dyDescent="0.25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>
        <f t="shared" si="5"/>
        <v>0</v>
      </c>
    </row>
    <row r="41" spans="1:18" ht="18.75" customHeight="1" x14ac:dyDescent="0.25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>
        <f t="shared" si="5"/>
        <v>0</v>
      </c>
    </row>
    <row r="42" spans="1:18" ht="18.75" customHeight="1" x14ac:dyDescent="0.25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>
        <f t="shared" si="5"/>
        <v>0</v>
      </c>
    </row>
    <row r="43" spans="1:18" ht="18.75" customHeight="1" x14ac:dyDescent="0.25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>
        <f t="shared" si="5"/>
        <v>0</v>
      </c>
    </row>
    <row r="44" spans="1:18" ht="18.75" customHeight="1" x14ac:dyDescent="0.25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>
        <f t="shared" si="5"/>
        <v>0</v>
      </c>
    </row>
    <row r="45" spans="1:18" ht="18.75" customHeight="1" x14ac:dyDescent="0.25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>
        <f t="shared" si="5"/>
        <v>0</v>
      </c>
    </row>
    <row r="46" spans="1:18" ht="18.75" customHeight="1" x14ac:dyDescent="0.25">
      <c r="A46" s="10" t="s">
        <v>35</v>
      </c>
      <c r="B46" s="11"/>
      <c r="C46" s="11"/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>
        <f t="shared" si="5"/>
        <v>0</v>
      </c>
    </row>
    <row r="47" spans="1:18" ht="18.75" customHeight="1" x14ac:dyDescent="0.25">
      <c r="A47" s="12" t="s">
        <v>34</v>
      </c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>
        <f t="shared" si="5"/>
        <v>0</v>
      </c>
    </row>
    <row r="48" spans="1:18" ht="18.75" customHeight="1" x14ac:dyDescent="0.25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>
        <f t="shared" si="5"/>
        <v>0</v>
      </c>
    </row>
    <row r="49" spans="1:18" ht="18.75" customHeight="1" x14ac:dyDescent="0.25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>
        <f t="shared" si="5"/>
        <v>0</v>
      </c>
    </row>
    <row r="50" spans="1:18" ht="18.75" customHeight="1" x14ac:dyDescent="0.25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>
        <f t="shared" si="5"/>
        <v>0</v>
      </c>
    </row>
    <row r="51" spans="1:18" ht="18.75" customHeight="1" x14ac:dyDescent="0.25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>
        <f t="shared" si="5"/>
        <v>0</v>
      </c>
    </row>
    <row r="52" spans="1:18" ht="18.75" customHeight="1" x14ac:dyDescent="0.25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>
        <f t="shared" si="5"/>
        <v>0</v>
      </c>
    </row>
    <row r="53" spans="1:18" ht="18.75" customHeight="1" x14ac:dyDescent="0.25">
      <c r="A53" s="10" t="s">
        <v>28</v>
      </c>
      <c r="B53" s="11">
        <f>B54+B55+B57+B58</f>
        <v>423992</v>
      </c>
      <c r="C53" s="11">
        <f t="shared" ref="C53:R53" si="6">SUM(C54:C62)</f>
        <v>7026008</v>
      </c>
      <c r="D53" s="11"/>
      <c r="E53" s="11"/>
      <c r="F53" s="25">
        <f t="shared" si="6"/>
        <v>0</v>
      </c>
      <c r="G53" s="25">
        <f t="shared" si="6"/>
        <v>0</v>
      </c>
      <c r="H53" s="25">
        <f t="shared" si="6"/>
        <v>0</v>
      </c>
      <c r="I53" s="25">
        <f t="shared" si="6"/>
        <v>0</v>
      </c>
      <c r="J53" s="25">
        <f t="shared" si="6"/>
        <v>0</v>
      </c>
      <c r="K53" s="25">
        <f t="shared" si="6"/>
        <v>0</v>
      </c>
      <c r="L53" s="25">
        <f t="shared" si="6"/>
        <v>0</v>
      </c>
      <c r="M53" s="25">
        <f t="shared" si="6"/>
        <v>0</v>
      </c>
      <c r="N53" s="25">
        <f t="shared" si="6"/>
        <v>0</v>
      </c>
      <c r="O53" s="25">
        <f t="shared" si="6"/>
        <v>0</v>
      </c>
      <c r="P53" s="11"/>
      <c r="Q53" s="11"/>
      <c r="R53" s="11">
        <f t="shared" si="6"/>
        <v>0</v>
      </c>
    </row>
    <row r="54" spans="1:18" ht="18.75" customHeight="1" x14ac:dyDescent="0.25">
      <c r="A54" s="12" t="s">
        <v>27</v>
      </c>
      <c r="B54" s="13">
        <v>115623</v>
      </c>
      <c r="C54" s="13">
        <v>6484377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/>
      <c r="Q54" s="13"/>
      <c r="R54" s="13">
        <f>SUM(D54:O54)</f>
        <v>0</v>
      </c>
    </row>
    <row r="55" spans="1:18" ht="18.75" customHeight="1" x14ac:dyDescent="0.25">
      <c r="A55" s="12" t="s">
        <v>26</v>
      </c>
      <c r="B55" s="13">
        <v>77082</v>
      </c>
      <c r="C55" s="13">
        <v>-77082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>
        <f>SUM(D55:O55)</f>
        <v>0</v>
      </c>
    </row>
    <row r="56" spans="1:18" ht="18.75" customHeight="1" x14ac:dyDescent="0.25">
      <c r="A56" s="12" t="s">
        <v>25</v>
      </c>
      <c r="B56" s="13"/>
      <c r="C56" s="13">
        <v>-38541</v>
      </c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>
        <f>SUM(D56:O56)</f>
        <v>0</v>
      </c>
    </row>
    <row r="57" spans="1:18" ht="18.75" customHeight="1" x14ac:dyDescent="0.25">
      <c r="A57" s="12" t="s">
        <v>24</v>
      </c>
      <c r="B57" s="13">
        <v>38541</v>
      </c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34">
        <f t="shared" ref="R57:R58" si="7">SUM(D57:O57)</f>
        <v>0</v>
      </c>
    </row>
    <row r="58" spans="1:18" ht="18.75" customHeight="1" x14ac:dyDescent="0.25">
      <c r="A58" s="12" t="s">
        <v>23</v>
      </c>
      <c r="B58" s="13">
        <v>192746</v>
      </c>
      <c r="C58" s="13"/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>
        <f t="shared" si="7"/>
        <v>0</v>
      </c>
    </row>
    <row r="59" spans="1:18" ht="18.75" customHeight="1" x14ac:dyDescent="0.25">
      <c r="A59" s="12" t="s">
        <v>22</v>
      </c>
      <c r="B59" s="13"/>
      <c r="C59" s="13"/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>
        <f t="shared" ref="R59:R62" si="8">SUM(D59:O59)</f>
        <v>0</v>
      </c>
    </row>
    <row r="60" spans="1:18" ht="18.75" customHeight="1" x14ac:dyDescent="0.25">
      <c r="A60" s="12" t="s">
        <v>21</v>
      </c>
      <c r="B60" s="13"/>
      <c r="C60" s="13">
        <v>7254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>
        <f t="shared" si="8"/>
        <v>0</v>
      </c>
    </row>
    <row r="61" spans="1:18" ht="18.75" customHeight="1" x14ac:dyDescent="0.25">
      <c r="A61" s="12" t="s">
        <v>20</v>
      </c>
      <c r="B61" s="13"/>
      <c r="C61" s="13">
        <v>650000</v>
      </c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>
        <f t="shared" si="8"/>
        <v>0</v>
      </c>
    </row>
    <row r="62" spans="1:18" ht="18.75" customHeight="1" x14ac:dyDescent="0.25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>
        <f t="shared" si="8"/>
        <v>0</v>
      </c>
    </row>
    <row r="63" spans="1:18" ht="18.75" customHeight="1" x14ac:dyDescent="0.25">
      <c r="A63" s="10" t="s">
        <v>18</v>
      </c>
      <c r="B63" s="11"/>
      <c r="C63" s="11">
        <f t="shared" ref="C63:R63" si="9">SUM(C64:C67)</f>
        <v>0</v>
      </c>
      <c r="D63" s="11"/>
      <c r="E63" s="11"/>
      <c r="F63" s="25">
        <f t="shared" si="9"/>
        <v>0</v>
      </c>
      <c r="G63" s="25">
        <f t="shared" si="9"/>
        <v>0</v>
      </c>
      <c r="H63" s="25">
        <f t="shared" si="9"/>
        <v>0</v>
      </c>
      <c r="I63" s="25">
        <f t="shared" si="9"/>
        <v>0</v>
      </c>
      <c r="J63" s="25">
        <f t="shared" si="9"/>
        <v>0</v>
      </c>
      <c r="K63" s="25">
        <f t="shared" si="9"/>
        <v>0</v>
      </c>
      <c r="L63" s="25">
        <f t="shared" si="9"/>
        <v>0</v>
      </c>
      <c r="M63" s="25">
        <f t="shared" si="9"/>
        <v>0</v>
      </c>
      <c r="N63" s="25">
        <f t="shared" si="9"/>
        <v>0</v>
      </c>
      <c r="O63" s="25">
        <f t="shared" si="9"/>
        <v>0</v>
      </c>
      <c r="P63" s="11"/>
      <c r="Q63" s="11"/>
      <c r="R63" s="11">
        <f t="shared" si="9"/>
        <v>0</v>
      </c>
    </row>
    <row r="64" spans="1:18" ht="18.75" customHeight="1" x14ac:dyDescent="0.25">
      <c r="A64" s="12" t="s">
        <v>17</v>
      </c>
      <c r="B64" s="13"/>
      <c r="C64" s="13"/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>
        <f>SUM(D64:O64)</f>
        <v>0</v>
      </c>
    </row>
    <row r="65" spans="1:18" ht="18.75" customHeight="1" x14ac:dyDescent="0.25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>
        <f>SUM(D65:O65)</f>
        <v>0</v>
      </c>
    </row>
    <row r="66" spans="1:18" ht="18.75" customHeight="1" x14ac:dyDescent="0.25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>
        <f>SUM(D66:O66)</f>
        <v>0</v>
      </c>
    </row>
    <row r="67" spans="1:18" ht="18.75" customHeight="1" x14ac:dyDescent="0.25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>
        <f>SUM(D67:O67)</f>
        <v>0</v>
      </c>
    </row>
    <row r="68" spans="1:18" ht="18.75" customHeight="1" x14ac:dyDescent="0.25">
      <c r="A68" s="10" t="s">
        <v>91</v>
      </c>
      <c r="B68" s="11"/>
      <c r="C68" s="11"/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>
        <f t="shared" ref="R68" si="10">SUM(R69:R70)</f>
        <v>0</v>
      </c>
    </row>
    <row r="69" spans="1:18" ht="18.75" customHeight="1" x14ac:dyDescent="0.25">
      <c r="A69" s="12" t="s">
        <v>13</v>
      </c>
      <c r="B69" s="13"/>
      <c r="C69" s="13"/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>
        <f t="shared" ref="R69:R74" si="11">SUM(D69:O69)</f>
        <v>0</v>
      </c>
    </row>
    <row r="70" spans="1:18" ht="18.75" customHeight="1" x14ac:dyDescent="0.25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>
        <f t="shared" si="11"/>
        <v>0</v>
      </c>
    </row>
    <row r="71" spans="1:18" ht="18.75" customHeight="1" x14ac:dyDescent="0.25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>
        <f t="shared" si="11"/>
        <v>0</v>
      </c>
    </row>
    <row r="72" spans="1:18" ht="18.75" customHeight="1" x14ac:dyDescent="0.25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>
        <f t="shared" si="11"/>
        <v>0</v>
      </c>
    </row>
    <row r="73" spans="1:18" ht="18.75" customHeight="1" x14ac:dyDescent="0.25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>
        <f t="shared" si="11"/>
        <v>0</v>
      </c>
    </row>
    <row r="74" spans="1:18" ht="18.75" customHeight="1" x14ac:dyDescent="0.25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>
        <f t="shared" si="11"/>
        <v>0</v>
      </c>
    </row>
    <row r="75" spans="1:18" ht="18.75" customHeight="1" x14ac:dyDescent="0.25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</row>
    <row r="76" spans="1:18" ht="18.75" customHeight="1" x14ac:dyDescent="0.25">
      <c r="A76" s="7" t="s">
        <v>7</v>
      </c>
      <c r="B76" s="9"/>
      <c r="C76" s="9">
        <f t="shared" ref="C76:R76" si="12">SUM(C77+C80+C83)</f>
        <v>0</v>
      </c>
      <c r="D76" s="9"/>
      <c r="E76" s="9"/>
      <c r="F76" s="24">
        <f t="shared" si="12"/>
        <v>0</v>
      </c>
      <c r="G76" s="24">
        <f t="shared" si="12"/>
        <v>0</v>
      </c>
      <c r="H76" s="24">
        <f t="shared" si="12"/>
        <v>0</v>
      </c>
      <c r="I76" s="24">
        <f t="shared" si="12"/>
        <v>0</v>
      </c>
      <c r="J76" s="24">
        <f t="shared" si="12"/>
        <v>0</v>
      </c>
      <c r="K76" s="24">
        <f t="shared" si="12"/>
        <v>0</v>
      </c>
      <c r="L76" s="24">
        <f t="shared" si="12"/>
        <v>0</v>
      </c>
      <c r="M76" s="24">
        <f t="shared" si="12"/>
        <v>0</v>
      </c>
      <c r="N76" s="24">
        <f t="shared" si="12"/>
        <v>0</v>
      </c>
      <c r="O76" s="24">
        <f t="shared" si="12"/>
        <v>0</v>
      </c>
      <c r="P76" s="9"/>
      <c r="Q76" s="9"/>
      <c r="R76" s="9">
        <f t="shared" si="12"/>
        <v>0</v>
      </c>
    </row>
    <row r="77" spans="1:18" ht="18.75" customHeight="1" x14ac:dyDescent="0.25">
      <c r="A77" s="10" t="s">
        <v>6</v>
      </c>
      <c r="B77" s="11">
        <f>B79</f>
        <v>350000000</v>
      </c>
      <c r="C77" s="11">
        <f t="shared" ref="C77:R77" si="13">SUM(C78:C79)</f>
        <v>0</v>
      </c>
      <c r="D77" s="11"/>
      <c r="E77" s="11"/>
      <c r="F77" s="25">
        <f t="shared" si="13"/>
        <v>0</v>
      </c>
      <c r="G77" s="25">
        <f t="shared" si="13"/>
        <v>0</v>
      </c>
      <c r="H77" s="25">
        <f t="shared" si="13"/>
        <v>0</v>
      </c>
      <c r="I77" s="25">
        <f t="shared" si="13"/>
        <v>0</v>
      </c>
      <c r="J77" s="25">
        <f t="shared" si="13"/>
        <v>0</v>
      </c>
      <c r="K77" s="25">
        <f t="shared" si="13"/>
        <v>0</v>
      </c>
      <c r="L77" s="25">
        <f t="shared" si="13"/>
        <v>0</v>
      </c>
      <c r="M77" s="25">
        <f t="shared" si="13"/>
        <v>0</v>
      </c>
      <c r="N77" s="25">
        <f>SUM(N78:N79)</f>
        <v>0</v>
      </c>
      <c r="O77" s="25">
        <f t="shared" si="13"/>
        <v>0</v>
      </c>
      <c r="P77" s="11"/>
      <c r="Q77" s="11"/>
      <c r="R77" s="11">
        <f t="shared" si="13"/>
        <v>0</v>
      </c>
    </row>
    <row r="78" spans="1:18" ht="18.75" customHeight="1" x14ac:dyDescent="0.25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>
        <f t="shared" ref="R78:R84" si="14">SUM(D78:O78)</f>
        <v>0</v>
      </c>
    </row>
    <row r="79" spans="1:18" ht="18.75" customHeight="1" x14ac:dyDescent="0.25">
      <c r="A79" s="12" t="s">
        <v>93</v>
      </c>
      <c r="B79" s="13">
        <v>350000000</v>
      </c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>
        <f t="shared" si="14"/>
        <v>0</v>
      </c>
    </row>
    <row r="80" spans="1:18" ht="18.75" customHeight="1" x14ac:dyDescent="0.25">
      <c r="A80" s="10" t="s">
        <v>5</v>
      </c>
      <c r="B80" s="11"/>
      <c r="C80" s="11">
        <v>0</v>
      </c>
      <c r="D80" s="11"/>
      <c r="E80" s="11"/>
      <c r="F80" s="25">
        <f t="shared" ref="F80:R80" si="15">+F81</f>
        <v>0</v>
      </c>
      <c r="G80" s="25">
        <f t="shared" si="15"/>
        <v>0</v>
      </c>
      <c r="H80" s="25">
        <f t="shared" si="15"/>
        <v>0</v>
      </c>
      <c r="I80" s="25">
        <f t="shared" si="15"/>
        <v>0</v>
      </c>
      <c r="J80" s="25">
        <f t="shared" si="15"/>
        <v>0</v>
      </c>
      <c r="K80" s="25">
        <f t="shared" si="15"/>
        <v>0</v>
      </c>
      <c r="L80" s="25">
        <f t="shared" si="15"/>
        <v>0</v>
      </c>
      <c r="M80" s="25">
        <f t="shared" si="15"/>
        <v>0</v>
      </c>
      <c r="N80" s="25">
        <f t="shared" si="15"/>
        <v>0</v>
      </c>
      <c r="O80" s="25">
        <f t="shared" si="15"/>
        <v>0</v>
      </c>
      <c r="P80" s="11"/>
      <c r="Q80" s="11"/>
      <c r="R80" s="11">
        <f t="shared" si="15"/>
        <v>0</v>
      </c>
    </row>
    <row r="81" spans="1:18" ht="18.75" customHeight="1" x14ac:dyDescent="0.25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>
        <f t="shared" si="14"/>
        <v>0</v>
      </c>
    </row>
    <row r="82" spans="1:18" ht="18.75" customHeight="1" x14ac:dyDescent="0.25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>
        <f t="shared" si="14"/>
        <v>0</v>
      </c>
    </row>
    <row r="83" spans="1:18" ht="18.75" customHeight="1" x14ac:dyDescent="0.25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>
        <f t="shared" si="14"/>
        <v>0</v>
      </c>
    </row>
    <row r="84" spans="1:18" ht="18.75" customHeight="1" x14ac:dyDescent="0.25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>
        <f t="shared" si="14"/>
        <v>0</v>
      </c>
    </row>
    <row r="85" spans="1:18" s="18" customFormat="1" ht="18.75" customHeight="1" x14ac:dyDescent="0.3">
      <c r="A85" s="16" t="s">
        <v>0</v>
      </c>
      <c r="B85" s="17">
        <f>B53+B46+B37+B27+B17+B11+B77</f>
        <v>588079323</v>
      </c>
      <c r="C85" s="17">
        <f t="shared" ref="C85" si="16">SUM(C11+C17+C27+C37+C46+C53+C63+C68+C71+C76)</f>
        <v>347452909.99000001</v>
      </c>
      <c r="D85" s="17">
        <f>D83+D80+D77+D71+D68+D63+D53+D46+D37+D27+D17+D11</f>
        <v>14708913.710000001</v>
      </c>
      <c r="E85" s="17">
        <f>E83+E80+E77+E71+E68+E63+E53+E46+E37+E27+E17+E11</f>
        <v>17933370.800000001</v>
      </c>
      <c r="F85" s="28">
        <f t="shared" ref="F85:O85" si="17">SUM(F11+F17+F27+F37+F46+F53+F63+F68+F71+F76)</f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17">
        <f>P83+P80+P77+P71+P68+P63+P53+P46+P37+P27+P17+P11</f>
        <v>33701975.200000003</v>
      </c>
      <c r="Q85" s="17">
        <f>Q27+Q17+Q11</f>
        <v>16955191.879999999</v>
      </c>
      <c r="R85" s="17">
        <f>SUM(R11+R17+R27+R37+R46+R53+R63+R68+R71+R76)</f>
        <v>83299451.590000004</v>
      </c>
    </row>
    <row r="86" spans="1:18" ht="15.75" thickBot="1" x14ac:dyDescent="0.3">
      <c r="P86" s="15"/>
      <c r="Q86" s="15"/>
    </row>
    <row r="87" spans="1:18" ht="26.25" customHeight="1" thickBot="1" x14ac:dyDescent="0.3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</row>
    <row r="88" spans="1:18" ht="33.75" customHeight="1" thickBot="1" x14ac:dyDescent="0.3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39.75" thickBot="1" x14ac:dyDescent="0.3">
      <c r="A89" s="32" t="s">
        <v>96</v>
      </c>
      <c r="C89" s="22"/>
      <c r="F89" s="14"/>
      <c r="J89" s="1"/>
      <c r="R89" s="15"/>
    </row>
    <row r="90" spans="1:18" ht="15.75" x14ac:dyDescent="0.25">
      <c r="A90" s="19"/>
      <c r="C90" s="22"/>
      <c r="F90" s="15"/>
      <c r="J90" s="1"/>
      <c r="R90" s="1"/>
    </row>
    <row r="91" spans="1:18" x14ac:dyDescent="0.25">
      <c r="J91" s="20"/>
      <c r="R91" s="20"/>
    </row>
    <row r="92" spans="1:18" x14ac:dyDescent="0.25">
      <c r="J92" s="20"/>
      <c r="R92" s="20"/>
    </row>
    <row r="93" spans="1:18" x14ac:dyDescent="0.25">
      <c r="J93" s="20"/>
      <c r="R93" s="20"/>
    </row>
  </sheetData>
  <mergeCells count="8">
    <mergeCell ref="A5:R5"/>
    <mergeCell ref="D8:R8"/>
    <mergeCell ref="A2:R2"/>
    <mergeCell ref="A3:R3"/>
    <mergeCell ref="A8:A9"/>
    <mergeCell ref="B8:B9"/>
    <mergeCell ref="C8:C9"/>
    <mergeCell ref="A4:R4"/>
  </mergeCells>
  <pageMargins left="0.70866141732283472" right="0.70866141732283472" top="0.35433070866141736" bottom="0.35433070866141736" header="0.31496062992125984" footer="0.31496062992125984"/>
  <pageSetup scale="53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Lucila Altagracia Ovalles</cp:lastModifiedBy>
  <cp:lastPrinted>2022-03-10T12:17:36Z</cp:lastPrinted>
  <dcterms:created xsi:type="dcterms:W3CDTF">2021-08-10T14:38:52Z</dcterms:created>
  <dcterms:modified xsi:type="dcterms:W3CDTF">2022-05-09T22:50:18Z</dcterms:modified>
</cp:coreProperties>
</file>